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ácia stavby" sheetId="1" r:id="rId1"/>
    <sheet name="01 - Triedy a kabinety" sheetId="2" r:id="rId2"/>
    <sheet name="02 - Telocvičňa - Šatňa c..." sheetId="3" r:id="rId3"/>
    <sheet name="03 - Telocvičňa - Šatňa d..." sheetId="4" r:id="rId4"/>
  </sheets>
  <definedNames>
    <definedName name="_xlnm.Print_Titles" localSheetId="1">'01 - Triedy a kabinety'!$123:$123</definedName>
    <definedName name="_xlnm.Print_Titles" localSheetId="2">'02 - Telocvičňa - Šatňa c...'!$132:$132</definedName>
    <definedName name="_xlnm.Print_Titles" localSheetId="3">'03 - Telocvičňa - Šatňa d...'!$132:$132</definedName>
    <definedName name="_xlnm.Print_Titles" localSheetId="0">'Rekapitulácia stavby'!$85:$85</definedName>
    <definedName name="_xlnm.Print_Area" localSheetId="1">'01 - Triedy a kabinety'!$C$4:$Q$70,'01 - Triedy a kabinety'!$C$76:$Q$107,'01 - Triedy a kabinety'!$C$113:$Q$158</definedName>
    <definedName name="_xlnm.Print_Area" localSheetId="2">'02 - Telocvičňa - Šatňa c...'!$C$4:$Q$70,'02 - Telocvičňa - Šatňa c...'!$C$76:$Q$116,'02 - Telocvičňa - Šatňa c...'!$C$122:$Q$240</definedName>
    <definedName name="_xlnm.Print_Area" localSheetId="3">'03 - Telocvičňa - Šatňa d...'!$C$4:$Q$70,'03 - Telocvičňa - Šatňa d...'!$C$76:$Q$116,'03 - Telocvičňa - Šatňa d...'!$C$122:$Q$240</definedName>
    <definedName name="_xlnm.Print_Area" localSheetId="0">'Rekapitulácia stavby'!$C$4:$AP$70,'Rekapitulácia stavby'!$C$76:$AP$98</definedName>
  </definedNames>
  <calcPr fullCalcOnLoad="1"/>
</workbook>
</file>

<file path=xl/sharedStrings.xml><?xml version="1.0" encoding="utf-8"?>
<sst xmlns="http://schemas.openxmlformats.org/spreadsheetml/2006/main" count="3248" uniqueCount="436">
  <si>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</si>
  <si>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</si>
  <si>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</si>
  <si>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</si>
  <si>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</si>
  <si>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</si>
  <si>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</si>
  <si>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</si>
  <si>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</si>
  <si>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</si>
  <si>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</si>
  <si>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</si>
  <si>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04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</si>
  <si>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Rozpočet
       - ceny na položkách
       - množstvo, pokiaľ má žlté podfarbenie
       - a v prípade potreby poznámku (tá je v skrytom stĺpci)</t>
  </si>
  <si>
    <t>Stavba:</t>
  </si>
  <si>
    <t>ZŠ na ul. 17 novembra v Sabinove  - Oprava sociálnych zariadení a hygienických kútikov</t>
  </si>
  <si>
    <t>JKSO:</t>
  </si>
  <si>
    <t>KS:</t>
  </si>
  <si>
    <t>Miesto:</t>
  </si>
  <si>
    <t xml:space="preserve"> </t>
  </si>
  <si>
    <t>Dátum:</t>
  </si>
  <si>
    <t>10.02.2014</t>
  </si>
  <si>
    <t>Objednávateľ:</t>
  </si>
  <si>
    <t>IČO:</t>
  </si>
  <si>
    <t>IČO DPH:</t>
  </si>
  <si>
    <t>Zhotoviteľ:</t>
  </si>
  <si>
    <t>Vyplň údaj</t>
  </si>
  <si>
    <t>Projektant:</t>
  </si>
  <si>
    <t>31705286</t>
  </si>
  <si>
    <t>Stavoprojekt s.r.o. Prešov</t>
  </si>
  <si>
    <t>True</t>
  </si>
  <si>
    <t>0,01</t>
  </si>
  <si>
    <t>Spracovateľ: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</si>
  <si>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</si>
  <si>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</si>
  <si>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</si>
  <si>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</si>
  <si>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</si>
  <si>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</si>
  <si>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</si>
  <si>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</si>
  <si>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</si>
  <si>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</si>
  <si>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</si>
  <si>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</si>
  <si>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</si>
  <si>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</si>
  <si>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</si>
  <si>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</si>
  <si>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</si>
  <si>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</si>
  <si>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</si>
  <si>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</si>
  <si>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</si>
  <si>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</si>
  <si>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</si>
  <si>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</si>
  <si>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</si>
  <si>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</si>
  <si>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</si>
  <si>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</si>
  <si>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</si>
  <si>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</si>
  <si>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</si>
  <si>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</si>
  <si>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</si>
  <si>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</si>
  <si>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</si>
  <si>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</si>
  <si>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</si>
  <si>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</si>
  <si>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</si>
  <si>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</si>
  <si>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</si>
  <si>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</si>
  <si>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{C289C82D-68A9-4ECA-8F8A-A6C97A4CA3FA}</t>
  </si>
  <si>
    <t>{00000000-0000-0000-0000-000000000000}</t>
  </si>
  <si>
    <t>01</t>
  </si>
  <si>
    <t>Triedy a kabinety</t>
  </si>
  <si>
    <t>1</t>
  </si>
  <si>
    <t>{F067DDB8-2784-4550-B183-659250A1FF8E}</t>
  </si>
  <si>
    <t>02</t>
  </si>
  <si>
    <t>Telocvičňa - Šatňa chlapcov</t>
  </si>
  <si>
    <t>{93E5CE59-9C38-4DE5-BFE6-E02FA7043230}</t>
  </si>
  <si>
    <t>03</t>
  </si>
  <si>
    <t>Telocvičňa - Šatňa dievčat</t>
  </si>
  <si>
    <t>{4B921CC3-DB6C-4927-81C9-4896E0C2C85E}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</si>
  <si>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</si>
  <si>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</si>
  <si>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</si>
  <si>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</si>
  <si>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</si>
  <si>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</si>
  <si>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</si>
  <si>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</si>
  <si>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</si>
  <si>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</si>
  <si>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</si>
  <si>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</si>
  <si>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01 - Triedy a kabinety</t>
  </si>
  <si>
    <t>Víťaz výberového konania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</si>
  <si>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</si>
  <si>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</si>
  <si>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</si>
  <si>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</si>
  <si>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</si>
  <si>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</si>
  <si>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</si>
  <si>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</si>
  <si>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</si>
  <si>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</si>
  <si>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</si>
  <si>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722 - Zdravotechnika - vnútorný vodovod</t>
  </si>
  <si>
    <t xml:space="preserve">    725 - Zdravotechnika - zariaď. predmety</t>
  </si>
  <si>
    <t xml:space="preserve">    781 - Dokončovacie práce a obklady</t>
  </si>
  <si>
    <t xml:space="preserve">    784 - Dokončovacie práce - maľby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</si>
  <si>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</si>
  <si>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</si>
  <si>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</si>
  <si>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</si>
  <si>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</si>
  <si>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</si>
  <si>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</si>
  <si>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</si>
  <si>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</si>
  <si>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</si>
  <si>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</si>
  <si>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</si>
  <si>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</si>
  <si>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</si>
  <si>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</si>
  <si>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</si>
  <si>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</si>
  <si>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</si>
  <si>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</si>
  <si>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</si>
  <si>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</si>
  <si>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</si>
  <si>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</si>
  <si>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</si>
  <si>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</si>
  <si>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</si>
  <si>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</si>
  <si>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612421431</t>
  </si>
  <si>
    <t>Oprava vnútorných vápenných omietok stien, v množstve opravenej plochy nad 30 do 50 % štukových</t>
  </si>
  <si>
    <t>m2</t>
  </si>
  <si>
    <t>4</t>
  </si>
  <si>
    <t>612456212</t>
  </si>
  <si>
    <t>Postrek vodotesných alebo tepelných izolácií na stenách maltou cementovou, hr. jadra 8 mm</t>
  </si>
  <si>
    <t>3</t>
  </si>
  <si>
    <t>952901111</t>
  </si>
  <si>
    <t>Vyčistenie budov pri výške podlaží do 4m</t>
  </si>
  <si>
    <t>979081111</t>
  </si>
  <si>
    <t>Odvoz sutiny a vybúraných hmôt na skládku do 1 km</t>
  </si>
  <si>
    <t>t</t>
  </si>
  <si>
    <t>5</t>
  </si>
  <si>
    <t>979081121</t>
  </si>
  <si>
    <t>Odvoz sutiny a vybúraných hmôt na skládku za každý ďalší 1 km</t>
  </si>
  <si>
    <t>6</t>
  </si>
  <si>
    <t>979089012</t>
  </si>
  <si>
    <t>Poplatok za skladovanie - betón, tehly, dlaždice (17 01 ), ostatné</t>
  </si>
  <si>
    <t>7</t>
  </si>
  <si>
    <t>999281111</t>
  </si>
  <si>
    <t>Presun hmôt pre opravy a údržbu objektov vrátane vonkajších plášťov výšky do 25 m</t>
  </si>
  <si>
    <t>8</t>
  </si>
  <si>
    <t>722190901</t>
  </si>
  <si>
    <t>Uzatvorenie alebo otvorenie vodovodného potrubia</t>
  </si>
  <si>
    <t>ks</t>
  </si>
  <si>
    <t>16</t>
  </si>
  <si>
    <t>9</t>
  </si>
  <si>
    <t>998722201</t>
  </si>
  <si>
    <t>Presun hmôt pre vnútorný vodovod v objektoch výšky do 6 m</t>
  </si>
  <si>
    <t>%</t>
  </si>
  <si>
    <t>10</t>
  </si>
  <si>
    <t>725210943</t>
  </si>
  <si>
    <t>Oprava umývadla, výmena odpadovej rúrky novodurovej,  -0,00012t</t>
  </si>
  <si>
    <t>11</t>
  </si>
  <si>
    <t>725219401</t>
  </si>
  <si>
    <t>Montáž umývadla na skrutky do muriva, bez výtokovej armatúry</t>
  </si>
  <si>
    <t>súb.</t>
  </si>
  <si>
    <t>12</t>
  </si>
  <si>
    <t>M</t>
  </si>
  <si>
    <t>64213706001</t>
  </si>
  <si>
    <t xml:space="preserve">Umývadlo  I.A 55cm </t>
  </si>
  <si>
    <t>32</t>
  </si>
  <si>
    <t>13</t>
  </si>
  <si>
    <t>725800915</t>
  </si>
  <si>
    <t>Oprava zariaďovacej armatúry, pretesnenie otočného výtoku,  -0,00005t</t>
  </si>
  <si>
    <t>14</t>
  </si>
  <si>
    <t>725829201</t>
  </si>
  <si>
    <t>Montáž batérie umývadlovej a drezovej nástennej pákovej, alebo klasickej</t>
  </si>
  <si>
    <t>15</t>
  </si>
  <si>
    <t>55146704001</t>
  </si>
  <si>
    <t>Umývadlová batéria DN 15   s jedným výtokom</t>
  </si>
  <si>
    <t>725869301</t>
  </si>
  <si>
    <t>Montáž zápachovej uzávierky pre zariaďovacie predmety, umývadlová do D 40</t>
  </si>
  <si>
    <t>17</t>
  </si>
  <si>
    <t>5516173000</t>
  </si>
  <si>
    <t>Uzávierka zápachová bočný odtok T 1020</t>
  </si>
  <si>
    <t>18</t>
  </si>
  <si>
    <t>998725201</t>
  </si>
  <si>
    <t>Presun hmôt pre zariaďovacie predmety v objektoch výšky do 6 m</t>
  </si>
  <si>
    <t>19</t>
  </si>
  <si>
    <t>781441052</t>
  </si>
  <si>
    <t>Montáž obkladov vnút. a vonk. stien z obkladačiek hutných alebo keram. do malty, škar. Ceresit CE 33 150 x 150 mm</t>
  </si>
  <si>
    <t>5976559000</t>
  </si>
  <si>
    <t>Obkladačky keramické glazované hladké B 150x150</t>
  </si>
  <si>
    <t>21</t>
  </si>
  <si>
    <t>781491111</t>
  </si>
  <si>
    <t>Montáž plastových profilov pre obklad do tmelu - roh steny</t>
  </si>
  <si>
    <t>m</t>
  </si>
  <si>
    <t>22</t>
  </si>
  <si>
    <t>58593251771</t>
  </si>
  <si>
    <t>plastový profil pre ukončenie obkladu v ploche; dl. 2,4 m</t>
  </si>
  <si>
    <t>23</t>
  </si>
  <si>
    <t>998781201</t>
  </si>
  <si>
    <t>Presun hmôt pre obklady keramické v objektoch výšky do 6 m</t>
  </si>
  <si>
    <t>24</t>
  </si>
  <si>
    <t>784430910</t>
  </si>
  <si>
    <t xml:space="preserve">Oprava, maľby akrylátové základné dvojnásobné, ručne nanášané na jemnozrnný podklad výšky do 3, 80 m   </t>
  </si>
  <si>
    <t>VP - Práce naviac</t>
  </si>
  <si>
    <t>PN</t>
  </si>
  <si>
    <t>02 - Telocvičňa - Šatňa chlapcov</t>
  </si>
  <si>
    <t xml:space="preserve">    713 - Izolácie tepelné</t>
  </si>
  <si>
    <t xml:space="preserve">    721 - Zdravotech. vnútorná kanalizácia</t>
  </si>
  <si>
    <t xml:space="preserve">    735 - Ústredné kúrenie, vykurov. telesá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</si>
  <si>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</si>
  <si>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</si>
  <si>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</si>
  <si>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783 - Dokončovacie práce - nátery</t>
  </si>
  <si>
    <t>M - Práce a dodávky M</t>
  </si>
  <si>
    <t xml:space="preserve">    21-M - Elektromontáže</t>
  </si>
  <si>
    <t>632451055</t>
  </si>
  <si>
    <t>Poter pieskovocementový hr. do 50 mm</t>
  </si>
  <si>
    <t>941955002</t>
  </si>
  <si>
    <t>Lešenie ľahké pracovné pomocné s výškou lešeňovej podlahy nad 1,20 do 1,90 m</t>
  </si>
  <si>
    <t>971033341</t>
  </si>
  <si>
    <t>Vybúranie otvoru v murive tehl. plochy do 0, 09 m2 hr.do 300 mm,  -0,05700t</t>
  </si>
  <si>
    <t>971033441</t>
  </si>
  <si>
    <t>Vybúranie otvoru v murive tehl. plochy do 0, 25 m2 hr.do 300 mm,  -0,14600t</t>
  </si>
  <si>
    <t>974031155</t>
  </si>
  <si>
    <t>Vysekávanie rýh v akomkoľvek murive tehlovom na akúkoľvek maltu do hĺbky 100 mm a š. do 200 mm,  -0,03800t</t>
  </si>
  <si>
    <t>974031167</t>
  </si>
  <si>
    <t>Vysekávanie rýh v akomkoľvek murive tehlovom na akúkoľvek maltu do hĺbky 150 mm a š. nad 200 mm,  -0,08100t</t>
  </si>
  <si>
    <t>713482302</t>
  </si>
  <si>
    <t>Montaž trubíc MIRELON hr.6 mm, vnút.priemer 22 mm</t>
  </si>
  <si>
    <t>2837710300</t>
  </si>
  <si>
    <t>izolácia  potrubia- 22/  9"  MIRELON</t>
  </si>
  <si>
    <t>998713201</t>
  </si>
  <si>
    <t>Presun hmôt pre izolácie tepelné v objektoch výšky do 6 m</t>
  </si>
  <si>
    <t>721140802</t>
  </si>
  <si>
    <t>Demontáž potrubia z liatinových rúr odpadového alebo dažďového do DN 100,  -0,01492t</t>
  </si>
  <si>
    <t>721173205</t>
  </si>
  <si>
    <t>Potrubie z PVC - U odpadné pripájacie D 50x1, 8</t>
  </si>
  <si>
    <t>721194105</t>
  </si>
  <si>
    <t>Zriadenie prípojky na potrubí vyvedenie a upevnenie odpadových výpustiek D 50x1, 8</t>
  </si>
  <si>
    <t>721211205</t>
  </si>
  <si>
    <t>Podlahový vpust, odvodnenie podláh bez zápachovej uzávierky-diel CN 13 z kameniny glazovanej DN 100</t>
  </si>
  <si>
    <t>998721201</t>
  </si>
  <si>
    <t>Presun hmôt pre vnútornú kanalizáciu v objektoch výšky do 6 m</t>
  </si>
  <si>
    <t>722130801</t>
  </si>
  <si>
    <t>Demontáž potrubia z oceľových rúrok závitových do DN 25,  -0,00213t</t>
  </si>
  <si>
    <t>722171211</t>
  </si>
  <si>
    <t>Potrubie z plastických hmôt z PE rúrok TPD 71-6571 rad stredne ťažký z rPE D 20/2, 0</t>
  </si>
  <si>
    <t>722190402</t>
  </si>
  <si>
    <t>Vyvedenie a upevnenie výpustky DN 20</t>
  </si>
  <si>
    <t>25</t>
  </si>
  <si>
    <t>26</t>
  </si>
  <si>
    <t>722220111</t>
  </si>
  <si>
    <t>Montáž armatúry závitovej s jedným závitom, nástenka pre výtokový ventil G 1/2</t>
  </si>
  <si>
    <t>27</t>
  </si>
  <si>
    <t>4848902230</t>
  </si>
  <si>
    <t>GIACOMINI, Guľový ventil PN42, T 185° C, chróm, 1"</t>
  </si>
  <si>
    <t>28</t>
  </si>
  <si>
    <t>722220121</t>
  </si>
  <si>
    <t>Montáž armatúry závitovej s jedným závitom, nástenka pre batériu G 1/2</t>
  </si>
  <si>
    <t>pár</t>
  </si>
  <si>
    <t>29</t>
  </si>
  <si>
    <t>1963313200</t>
  </si>
  <si>
    <t>Medená tvarovka 4471 - nástenka 22 mm - 1/2"</t>
  </si>
  <si>
    <t>30</t>
  </si>
  <si>
    <t>722231043</t>
  </si>
  <si>
    <t>Montáž armatúry s dvoma závitmi, posúvač klinový G 1</t>
  </si>
  <si>
    <t>31</t>
  </si>
  <si>
    <t>4848906260</t>
  </si>
  <si>
    <t>GIACOMINI, Guľový ventil s rukoväťou, chróm, 1"</t>
  </si>
  <si>
    <t>722290226</t>
  </si>
  <si>
    <t>Tlaková skúška vodovodného potrubia závitového do DN 50</t>
  </si>
  <si>
    <t>33</t>
  </si>
  <si>
    <t>722290234</t>
  </si>
  <si>
    <t>Prepláchnutie a dezinfekcia vodovodného potrubia do DN 80</t>
  </si>
  <si>
    <t>34</t>
  </si>
  <si>
    <t>35</t>
  </si>
  <si>
    <t>725119309</t>
  </si>
  <si>
    <t>Montáž záchodovej misy kombinovanej s šikmým odpadom</t>
  </si>
  <si>
    <t>36</t>
  </si>
  <si>
    <t>6420138610</t>
  </si>
  <si>
    <t>JIKA NORMA WC kombi 2407.4 šikmý odpad</t>
  </si>
  <si>
    <t>37</t>
  </si>
  <si>
    <t>38</t>
  </si>
  <si>
    <t>39</t>
  </si>
  <si>
    <t>40</t>
  </si>
  <si>
    <t>725819402</t>
  </si>
  <si>
    <t>Montáž ventilu bez pripojovacej rúrky G 1/2</t>
  </si>
  <si>
    <t>41</t>
  </si>
  <si>
    <t>5514109000</t>
  </si>
  <si>
    <t>Ventil pre hygienické a zdravotnické zariadenia rohový mosadzný T 65 1/2" s rúrkou a ružicou</t>
  </si>
  <si>
    <t>42</t>
  </si>
  <si>
    <t>43</t>
  </si>
  <si>
    <t>44</t>
  </si>
  <si>
    <t>725849201</t>
  </si>
  <si>
    <t>Montáž batérie sprchovej nástennej pákovej, klasickej</t>
  </si>
  <si>
    <t>45</t>
  </si>
  <si>
    <t>5514360700</t>
  </si>
  <si>
    <t>KLUDI Sprchová batéria so sprch.súpravou KLUDI-MIX</t>
  </si>
  <si>
    <t>46</t>
  </si>
  <si>
    <t>47</t>
  </si>
  <si>
    <t>48</t>
  </si>
  <si>
    <t>725989101</t>
  </si>
  <si>
    <t>Montáž dvierok kovových lakovaných</t>
  </si>
  <si>
    <t>49</t>
  </si>
  <si>
    <t>5516757500</t>
  </si>
  <si>
    <t>Dvierka krycie 30x30 cm komaxit biely</t>
  </si>
  <si>
    <t>50</t>
  </si>
  <si>
    <t>51</t>
  </si>
  <si>
    <t>735151822</t>
  </si>
  <si>
    <t>Demontáž radiátora panelového dvojradového stavebnej dľžky nad 1500 do 2820 mm,  -0,04675t</t>
  </si>
  <si>
    <t>52</t>
  </si>
  <si>
    <t>735158120</t>
  </si>
  <si>
    <t>Vykurovacie telesá panelové, tlaková skúška telesa vodou U. S. Steel Košice dvojradového</t>
  </si>
  <si>
    <t>53</t>
  </si>
  <si>
    <t>735192924</t>
  </si>
  <si>
    <t>Spätná montáž vykurovacieho telesa článkového panelového dvojradového nad 1500 do 2820</t>
  </si>
  <si>
    <t>54</t>
  </si>
  <si>
    <t>735291800</t>
  </si>
  <si>
    <t>Demontáž konzol alebo držiakov vykurovacieho telesa, registra, konvektora do odpadu</t>
  </si>
  <si>
    <t>55</t>
  </si>
  <si>
    <t>735494811</t>
  </si>
  <si>
    <t>Vypúšťanie vody z vykurovacích sústav o v. pl. vykurovacích telies</t>
  </si>
  <si>
    <t>56</t>
  </si>
  <si>
    <t>998735201</t>
  </si>
  <si>
    <t>Presun hmôt pre vykurovacie telesá v objektoch výšky do 6 m</t>
  </si>
  <si>
    <t>57</t>
  </si>
  <si>
    <t>763138314</t>
  </si>
  <si>
    <t>Podhľad RIGIPS RF 1x15-OK, strop oceľový,upevnenie na závesoch</t>
  </si>
  <si>
    <t>58</t>
  </si>
  <si>
    <t>998763201</t>
  </si>
  <si>
    <t>Presun hmôt pre drevostavby v objektoch výšky do 12 m</t>
  </si>
  <si>
    <t>59</t>
  </si>
  <si>
    <t>766661112</t>
  </si>
  <si>
    <t>Montáž dverového krídla kompletiz.otváravého do oceľovej alebo fošňovej zárubne, jednokrídlové</t>
  </si>
  <si>
    <t>60</t>
  </si>
  <si>
    <t>6116011100</t>
  </si>
  <si>
    <t>Dvere vnútorné hladké plné jednokrídlové   60x197 cm prefa , vč. kovania</t>
  </si>
  <si>
    <t>61</t>
  </si>
  <si>
    <t>6116017100</t>
  </si>
  <si>
    <t>Dvere vnútorné hladké plné jednokrídlové   80x197 cm prefa , vč. kovania</t>
  </si>
  <si>
    <t>62</t>
  </si>
  <si>
    <t>766695212</t>
  </si>
  <si>
    <t>Montáž prahu dverí, jednokrídlových</t>
  </si>
  <si>
    <t>63</t>
  </si>
  <si>
    <t>6118711200</t>
  </si>
  <si>
    <t>Prah dubový L=62 B=7 cm</t>
  </si>
  <si>
    <t>64</t>
  </si>
  <si>
    <t>6118715200</t>
  </si>
  <si>
    <t>Prah dubový L=82 B=7 cm</t>
  </si>
  <si>
    <t>65</t>
  </si>
  <si>
    <t>998766201</t>
  </si>
  <si>
    <t>Presun hmot pre konštrukcie stolárske v objektoch výšky do 6 m</t>
  </si>
  <si>
    <t>66</t>
  </si>
  <si>
    <t>771575205</t>
  </si>
  <si>
    <t xml:space="preserve">Montáž podláh z dlaždíc keram. ukladanie do tmelu bez povrchovej úpravy alebo glaz., reliéf. 150 x 150 mm  </t>
  </si>
  <si>
    <t>67</t>
  </si>
  <si>
    <t>5976456100</t>
  </si>
  <si>
    <t>Dlaždice keramické s protišmykovým povrchom líca úprava 1 A 150x150x11 2 IIa</t>
  </si>
  <si>
    <t>68</t>
  </si>
  <si>
    <t>998771201</t>
  </si>
  <si>
    <t>Presun hmôt pre podlahy z dlaždíc v objektoch výšky do 6m</t>
  </si>
  <si>
    <t>69</t>
  </si>
  <si>
    <t>70</t>
  </si>
  <si>
    <t>71</t>
  </si>
  <si>
    <t>72</t>
  </si>
  <si>
    <t>73</t>
  </si>
  <si>
    <t>74</t>
  </si>
  <si>
    <t>783221900</t>
  </si>
  <si>
    <t>Oprava náterov kov.stav.doplnk.konštr. syntetické na vzduchu schnúce jednonásobné - 35µm</t>
  </si>
  <si>
    <t>75</t>
  </si>
  <si>
    <t>76</t>
  </si>
  <si>
    <t>784445911</t>
  </si>
  <si>
    <t xml:space="preserve">Oprava, maľby latexové základné dvojnásobné na jemnozrnný podklad výšky do 3, 80 m   </t>
  </si>
  <si>
    <t>77</t>
  </si>
  <si>
    <t>784461921</t>
  </si>
  <si>
    <t>Obnovovací náter štrukturovaného povrchu olejovou farbou na stenách, schodisku na podklad jemnozrnný výšky do 3, 80 m</t>
  </si>
  <si>
    <t>78</t>
  </si>
  <si>
    <t>210110043</t>
  </si>
  <si>
    <t>Spínač polozapustený a zapustený vrátane zapojenia sériový prep.stried. - radenie 5 A</t>
  </si>
  <si>
    <t>79</t>
  </si>
  <si>
    <t>210111104</t>
  </si>
  <si>
    <t>Priemyslová zásuvka CEE 220 V, 380 V, 500 V, vrátane zapojenia, typ CZ 3243, 3245, H, S, Z 3P + Z</t>
  </si>
  <si>
    <t>80</t>
  </si>
  <si>
    <t>210200028</t>
  </si>
  <si>
    <t>Svietidlo interierové okruhle stropné, IP 40 trojžiarovkové</t>
  </si>
  <si>
    <t>81</t>
  </si>
  <si>
    <t>2102302721</t>
  </si>
  <si>
    <t xml:space="preserve">Vypracovanie príslušnej dokumentácie a revíznej správy ELI </t>
  </si>
  <si>
    <t>kpl.</t>
  </si>
  <si>
    <t>82</t>
  </si>
  <si>
    <t>210800146</t>
  </si>
  <si>
    <t>Kábel medený uložený pevne CYKY 450/750 V 3x1,5</t>
  </si>
  <si>
    <t>83</t>
  </si>
  <si>
    <t>3410350085</t>
  </si>
  <si>
    <t xml:space="preserve">CYKY 3x1,5    Kábel pre pevné uloženie, medený ČSN, STN </t>
  </si>
  <si>
    <t>128</t>
  </si>
  <si>
    <t>84</t>
  </si>
  <si>
    <t>210800147</t>
  </si>
  <si>
    <t>Kábel medený uložený pevne CYKY 450/750 V 3x2,5</t>
  </si>
  <si>
    <t>85</t>
  </si>
  <si>
    <t>3410350086</t>
  </si>
  <si>
    <t xml:space="preserve">CYKY 3x2,5    Kábel pre pevné uloženie, medený ČSN, STN </t>
  </si>
  <si>
    <t>86</t>
  </si>
  <si>
    <t>210961102</t>
  </si>
  <si>
    <t>Demontáž-spínač nástenný dvojpólový pre prostredie obyčajné</t>
  </si>
  <si>
    <t>87</t>
  </si>
  <si>
    <t>210961603</t>
  </si>
  <si>
    <t>Demontáž-zásuvka domová, vstavaná 3P+Z/N/</t>
  </si>
  <si>
    <t>88</t>
  </si>
  <si>
    <t>210962002</t>
  </si>
  <si>
    <t>Demontáž svietidla - žiarovkové bytové stropné prisadené 1 zdroj so sklom</t>
  </si>
  <si>
    <t>03 - Telocvičňa - Šatňa dievčat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</si>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</sst>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;\-#,##0.00"/>
    <numFmt numFmtId="173" formatCode="0.00%;\-0.00%"/>
    <numFmt numFmtId="174" formatCode="dd\.mm\.yyyy"/>
    <numFmt numFmtId="175" formatCode="#,##0.00000;\-#,##0.00000"/>
    <numFmt numFmtId="176" formatCode="#,##0.000;\-#,##0.000"/>
  </numFmts>
  <fonts count="6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5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74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72" fontId="17" fillId="0" borderId="22" xfId="0" applyNumberFormat="1" applyFont="1" applyBorder="1" applyAlignment="1" applyProtection="1">
      <alignment horizontal="right" vertical="center"/>
      <protection/>
    </xf>
    <xf numFmtId="172" fontId="17" fillId="0" borderId="0" xfId="0" applyNumberFormat="1" applyFont="1" applyAlignment="1" applyProtection="1">
      <alignment horizontal="right" vertical="center"/>
      <protection/>
    </xf>
    <xf numFmtId="175" fontId="17" fillId="0" borderId="0" xfId="0" applyNumberFormat="1" applyFont="1" applyAlignment="1" applyProtection="1">
      <alignment horizontal="right" vertical="center"/>
      <protection/>
    </xf>
    <xf numFmtId="172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72" fontId="23" fillId="0" borderId="22" xfId="0" applyNumberFormat="1" applyFont="1" applyBorder="1" applyAlignment="1" applyProtection="1">
      <alignment horizontal="right" vertical="center"/>
      <protection/>
    </xf>
    <xf numFmtId="172" fontId="23" fillId="0" borderId="0" xfId="0" applyNumberFormat="1" applyFont="1" applyAlignment="1" applyProtection="1">
      <alignment horizontal="right" vertical="center"/>
      <protection/>
    </xf>
    <xf numFmtId="175" fontId="23" fillId="0" borderId="0" xfId="0" applyNumberFormat="1" applyFont="1" applyAlignment="1" applyProtection="1">
      <alignment horizontal="right" vertical="center"/>
      <protection/>
    </xf>
    <xf numFmtId="172" fontId="23" fillId="0" borderId="23" xfId="0" applyNumberFormat="1" applyFont="1" applyBorder="1" applyAlignment="1" applyProtection="1">
      <alignment horizontal="right" vertical="center"/>
      <protection/>
    </xf>
    <xf numFmtId="172" fontId="23" fillId="0" borderId="24" xfId="0" applyNumberFormat="1" applyFont="1" applyBorder="1" applyAlignment="1" applyProtection="1">
      <alignment horizontal="right" vertical="center"/>
      <protection/>
    </xf>
    <xf numFmtId="172" fontId="23" fillId="0" borderId="25" xfId="0" applyNumberFormat="1" applyFont="1" applyBorder="1" applyAlignment="1" applyProtection="1">
      <alignment horizontal="right" vertical="center"/>
      <protection/>
    </xf>
    <xf numFmtId="175" fontId="23" fillId="0" borderId="25" xfId="0" applyNumberFormat="1" applyFont="1" applyBorder="1" applyAlignment="1" applyProtection="1">
      <alignment horizontal="right" vertical="center"/>
      <protection/>
    </xf>
    <xf numFmtId="172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73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72" fontId="15" fillId="0" borderId="21" xfId="0" applyNumberFormat="1" applyFont="1" applyBorder="1" applyAlignment="1" applyProtection="1">
      <alignment horizontal="right" vertical="center"/>
      <protection/>
    </xf>
    <xf numFmtId="172" fontId="0" fillId="0" borderId="0" xfId="0" applyNumberFormat="1" applyFont="1" applyAlignment="1">
      <alignment horizontal="right" vertical="center"/>
    </xf>
    <xf numFmtId="173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72" fontId="15" fillId="0" borderId="23" xfId="0" applyNumberFormat="1" applyFont="1" applyBorder="1" applyAlignment="1" applyProtection="1">
      <alignment horizontal="right" vertical="center"/>
      <protection/>
    </xf>
    <xf numFmtId="173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72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73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75" fontId="26" fillId="0" borderId="20" xfId="0" applyNumberFormat="1" applyFont="1" applyBorder="1" applyAlignment="1" applyProtection="1">
      <alignment horizontal="right"/>
      <protection/>
    </xf>
    <xf numFmtId="175" fontId="26" fillId="0" borderId="21" xfId="0" applyNumberFormat="1" applyFont="1" applyBorder="1" applyAlignment="1" applyProtection="1">
      <alignment horizontal="right"/>
      <protection/>
    </xf>
    <xf numFmtId="176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75" fontId="28" fillId="0" borderId="0" xfId="0" applyNumberFormat="1" applyFont="1" applyAlignment="1" applyProtection="1">
      <alignment horizontal="right"/>
      <protection/>
    </xf>
    <xf numFmtId="175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76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6" fontId="0" fillId="0" borderId="33" xfId="0" applyNumberFormat="1" applyFont="1" applyBorder="1" applyAlignment="1" applyProtection="1">
      <alignment horizontal="right" vertical="center"/>
      <protection/>
    </xf>
    <xf numFmtId="176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75" fontId="13" fillId="0" borderId="0" xfId="0" applyNumberFormat="1" applyFont="1" applyAlignment="1" applyProtection="1">
      <alignment horizontal="right" vertical="center"/>
      <protection/>
    </xf>
    <xf numFmtId="175" fontId="13" fillId="0" borderId="23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>
      <alignment horizontal="right" vertical="center"/>
    </xf>
    <xf numFmtId="0" fontId="29" fillId="0" borderId="33" xfId="0" applyFont="1" applyBorder="1" applyAlignment="1" applyProtection="1">
      <alignment horizontal="center" vertical="center"/>
      <protection/>
    </xf>
    <xf numFmtId="49" fontId="29" fillId="0" borderId="33" xfId="0" applyNumberFormat="1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center" vertical="center" wrapText="1"/>
      <protection/>
    </xf>
    <xf numFmtId="176" fontId="29" fillId="0" borderId="3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172" fontId="11" fillId="0" borderId="0" xfId="0" applyNumberFormat="1" applyFont="1" applyAlignment="1" applyProtection="1">
      <alignment horizontal="right" vertical="center"/>
      <protection/>
    </xf>
    <xf numFmtId="172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73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72" fontId="8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72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24" fillId="34" borderId="0" xfId="0" applyFont="1" applyFill="1" applyAlignment="1">
      <alignment horizontal="left" vertical="center"/>
    </xf>
    <xf numFmtId="172" fontId="24" fillId="34" borderId="0" xfId="0" applyNumberFormat="1" applyFont="1" applyFill="1" applyAlignment="1">
      <alignment horizontal="right" vertical="center"/>
    </xf>
    <xf numFmtId="172" fontId="24" fillId="0" borderId="0" xfId="0" applyNumberFormat="1" applyFont="1" applyAlignment="1" applyProtection="1">
      <alignment horizontal="right" vertical="center"/>
      <protection/>
    </xf>
    <xf numFmtId="172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172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74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172" fontId="13" fillId="0" borderId="0" xfId="0" applyNumberFormat="1" applyFont="1" applyAlignment="1" applyProtection="1">
      <alignment horizontal="right" vertical="center"/>
      <protection/>
    </xf>
    <xf numFmtId="172" fontId="12" fillId="0" borderId="0" xfId="0" applyNumberFormat="1" applyFont="1" applyAlignment="1" applyProtection="1">
      <alignment horizontal="right" vertical="center"/>
      <protection/>
    </xf>
    <xf numFmtId="174" fontId="7" fillId="0" borderId="0" xfId="0" applyNumberFormat="1" applyFont="1" applyAlignment="1" applyProtection="1">
      <alignment horizontal="left" vertical="top"/>
      <protection/>
    </xf>
    <xf numFmtId="172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76" fontId="0" fillId="34" borderId="33" xfId="0" applyNumberFormat="1" applyFont="1" applyFill="1" applyBorder="1" applyAlignment="1">
      <alignment horizontal="right" vertical="center"/>
    </xf>
    <xf numFmtId="176" fontId="0" fillId="0" borderId="33" xfId="0" applyNumberFormat="1" applyFont="1" applyBorder="1" applyAlignment="1" applyProtection="1">
      <alignment horizontal="right" vertical="center"/>
      <protection/>
    </xf>
    <xf numFmtId="0" fontId="29" fillId="0" borderId="33" xfId="0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left" vertical="center"/>
      <protection/>
    </xf>
    <xf numFmtId="176" fontId="29" fillId="34" borderId="33" xfId="0" applyNumberFormat="1" applyFont="1" applyFill="1" applyBorder="1" applyAlignment="1">
      <alignment horizontal="right" vertical="center"/>
    </xf>
    <xf numFmtId="176" fontId="29" fillId="0" borderId="33" xfId="0" applyNumberFormat="1" applyFont="1" applyBorder="1" applyAlignment="1" applyProtection="1">
      <alignment horizontal="right" vertical="center"/>
      <protection/>
    </xf>
    <xf numFmtId="176" fontId="25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76" fontId="24" fillId="0" borderId="0" xfId="0" applyNumberFormat="1" applyFont="1" applyAlignment="1" applyProtection="1">
      <alignment horizontal="right"/>
      <protection/>
    </xf>
    <xf numFmtId="0" fontId="32" fillId="33" borderId="0" xfId="36" applyFont="1" applyFill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2411D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Picture 1" descr="C:\CENKROSplusData\System\Temp\rad2411D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F24" sqref="AF2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3" t="s">
        <v>0</v>
      </c>
      <c r="B1" s="154"/>
      <c r="C1" s="154"/>
      <c r="D1" s="155" t="s">
        <v>1</v>
      </c>
      <c r="E1" s="154"/>
      <c r="F1" s="154"/>
      <c r="G1" s="154"/>
      <c r="H1" s="154"/>
      <c r="I1" s="154"/>
      <c r="J1" s="154"/>
      <c r="K1" s="156" t="s">
        <v>429</v>
      </c>
      <c r="L1" s="156"/>
      <c r="M1" s="156"/>
      <c r="N1" s="156"/>
      <c r="O1" s="156"/>
      <c r="P1" s="156"/>
      <c r="Q1" s="156"/>
      <c r="R1" s="156"/>
      <c r="S1" s="156"/>
      <c r="T1" s="154"/>
      <c r="U1" s="154"/>
      <c r="V1" s="154"/>
      <c r="W1" s="156" t="s">
        <v>430</v>
      </c>
      <c r="X1" s="156"/>
      <c r="Y1" s="156"/>
      <c r="Z1" s="156"/>
      <c r="AA1" s="156"/>
      <c r="AB1" s="156"/>
      <c r="AC1" s="156"/>
      <c r="AD1" s="156"/>
      <c r="AE1" s="156"/>
      <c r="AF1" s="156"/>
      <c r="AG1" s="154"/>
      <c r="AH1" s="15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2" t="s">
        <v>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R2" s="196" t="s">
        <v>5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7</v>
      </c>
    </row>
    <row r="4" spans="2:71" s="2" customFormat="1" ht="37.5" customHeight="1">
      <c r="B4" s="10"/>
      <c r="C4" s="173" t="s">
        <v>8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2"/>
      <c r="AS4" s="13" t="s">
        <v>9</v>
      </c>
      <c r="BE4" s="14" t="s">
        <v>10</v>
      </c>
      <c r="BS4" s="6" t="s">
        <v>6</v>
      </c>
    </row>
    <row r="5" spans="2:71" s="2" customFormat="1" ht="15" customHeight="1">
      <c r="B5" s="10"/>
      <c r="C5" s="11"/>
      <c r="D5" s="15" t="s">
        <v>11</v>
      </c>
      <c r="E5" s="11"/>
      <c r="F5" s="11"/>
      <c r="G5" s="11"/>
      <c r="H5" s="11"/>
      <c r="I5" s="11"/>
      <c r="J5" s="11"/>
      <c r="K5" s="162" t="s">
        <v>12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1"/>
      <c r="AQ5" s="12"/>
      <c r="BE5" s="158" t="s">
        <v>13</v>
      </c>
      <c r="BS5" s="6" t="s">
        <v>6</v>
      </c>
    </row>
    <row r="6" spans="2:71" s="2" customFormat="1" ht="37.5" customHeight="1">
      <c r="B6" s="10"/>
      <c r="C6" s="11"/>
      <c r="D6" s="17" t="s">
        <v>14</v>
      </c>
      <c r="E6" s="11"/>
      <c r="F6" s="11"/>
      <c r="G6" s="11"/>
      <c r="H6" s="11"/>
      <c r="I6" s="11"/>
      <c r="J6" s="11"/>
      <c r="K6" s="164" t="s">
        <v>15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1"/>
      <c r="AQ6" s="12"/>
      <c r="BE6" s="159"/>
      <c r="BS6" s="6" t="s">
        <v>6</v>
      </c>
    </row>
    <row r="7" spans="2:71" s="2" customFormat="1" ht="15" customHeight="1">
      <c r="B7" s="10"/>
      <c r="C7" s="11"/>
      <c r="D7" s="18" t="s">
        <v>16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17</v>
      </c>
      <c r="AL7" s="11"/>
      <c r="AM7" s="11"/>
      <c r="AN7" s="16"/>
      <c r="AO7" s="11"/>
      <c r="AP7" s="11"/>
      <c r="AQ7" s="12"/>
      <c r="BE7" s="159"/>
      <c r="BS7" s="6" t="s">
        <v>6</v>
      </c>
    </row>
    <row r="8" spans="2:71" s="2" customFormat="1" ht="15" customHeight="1">
      <c r="B8" s="10"/>
      <c r="C8" s="11"/>
      <c r="D8" s="18" t="s">
        <v>18</v>
      </c>
      <c r="E8" s="11"/>
      <c r="F8" s="11"/>
      <c r="G8" s="11"/>
      <c r="H8" s="11"/>
      <c r="I8" s="11"/>
      <c r="J8" s="11"/>
      <c r="K8" s="16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20</v>
      </c>
      <c r="AL8" s="11"/>
      <c r="AM8" s="11"/>
      <c r="AN8" s="19" t="s">
        <v>21</v>
      </c>
      <c r="AO8" s="11"/>
      <c r="AP8" s="11"/>
      <c r="AQ8" s="12"/>
      <c r="BE8" s="159"/>
      <c r="BS8" s="6" t="s">
        <v>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59"/>
      <c r="BS9" s="6" t="s">
        <v>6</v>
      </c>
    </row>
    <row r="10" spans="2:71" s="2" customFormat="1" ht="15" customHeight="1">
      <c r="B10" s="10"/>
      <c r="C10" s="11"/>
      <c r="D10" s="18" t="s">
        <v>22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23</v>
      </c>
      <c r="AL10" s="11"/>
      <c r="AM10" s="11"/>
      <c r="AN10" s="16"/>
      <c r="AO10" s="11"/>
      <c r="AP10" s="11"/>
      <c r="AQ10" s="12"/>
      <c r="BE10" s="159"/>
      <c r="BS10" s="6" t="s">
        <v>6</v>
      </c>
    </row>
    <row r="11" spans="2:71" s="2" customFormat="1" ht="19.5" customHeight="1">
      <c r="B11" s="10"/>
      <c r="C11" s="11"/>
      <c r="D11" s="11"/>
      <c r="E11" s="16" t="s">
        <v>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24</v>
      </c>
      <c r="AL11" s="11"/>
      <c r="AM11" s="11"/>
      <c r="AN11" s="16"/>
      <c r="AO11" s="11"/>
      <c r="AP11" s="11"/>
      <c r="AQ11" s="12"/>
      <c r="BE11" s="159"/>
      <c r="BS11" s="6" t="s">
        <v>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59"/>
      <c r="BS12" s="6" t="s">
        <v>6</v>
      </c>
    </row>
    <row r="13" spans="2:71" s="2" customFormat="1" ht="15" customHeight="1">
      <c r="B13" s="10"/>
      <c r="C13" s="11"/>
      <c r="D13" s="18" t="s">
        <v>25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23</v>
      </c>
      <c r="AL13" s="11"/>
      <c r="AM13" s="11"/>
      <c r="AN13" s="20" t="s">
        <v>26</v>
      </c>
      <c r="AO13" s="11"/>
      <c r="AP13" s="11"/>
      <c r="AQ13" s="12"/>
      <c r="BE13" s="159"/>
      <c r="BS13" s="6" t="s">
        <v>6</v>
      </c>
    </row>
    <row r="14" spans="2:71" s="2" customFormat="1" ht="15.75" customHeight="1">
      <c r="B14" s="10"/>
      <c r="C14" s="11"/>
      <c r="D14" s="11"/>
      <c r="E14" s="165" t="s">
        <v>26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8" t="s">
        <v>24</v>
      </c>
      <c r="AL14" s="11"/>
      <c r="AM14" s="11"/>
      <c r="AN14" s="20" t="s">
        <v>26</v>
      </c>
      <c r="AO14" s="11"/>
      <c r="AP14" s="11"/>
      <c r="AQ14" s="12"/>
      <c r="BE14" s="159"/>
      <c r="BS14" s="6" t="s">
        <v>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59"/>
      <c r="BS15" s="6" t="s">
        <v>3</v>
      </c>
    </row>
    <row r="16" spans="2:71" s="2" customFormat="1" ht="15" customHeight="1">
      <c r="B16" s="10"/>
      <c r="C16" s="11"/>
      <c r="D16" s="18" t="s">
        <v>27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23</v>
      </c>
      <c r="AL16" s="11"/>
      <c r="AM16" s="11"/>
      <c r="AN16" s="16" t="s">
        <v>28</v>
      </c>
      <c r="AO16" s="11"/>
      <c r="AP16" s="11"/>
      <c r="AQ16" s="12"/>
      <c r="BE16" s="159"/>
      <c r="BS16" s="6" t="s">
        <v>3</v>
      </c>
    </row>
    <row r="17" spans="2:71" s="2" customFormat="1" ht="19.5" customHeight="1">
      <c r="B17" s="10"/>
      <c r="C17" s="11"/>
      <c r="D17" s="11"/>
      <c r="E17" s="16" t="s">
        <v>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24</v>
      </c>
      <c r="AL17" s="11"/>
      <c r="AM17" s="11"/>
      <c r="AN17" s="16"/>
      <c r="AO17" s="11"/>
      <c r="AP17" s="11"/>
      <c r="AQ17" s="12"/>
      <c r="BE17" s="159"/>
      <c r="BS17" s="6" t="s">
        <v>30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59"/>
      <c r="BS18" s="6" t="s">
        <v>31</v>
      </c>
    </row>
    <row r="19" spans="2:71" s="2" customFormat="1" ht="15" customHeight="1">
      <c r="B19" s="10"/>
      <c r="C19" s="11"/>
      <c r="D19" s="18" t="s">
        <v>32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23</v>
      </c>
      <c r="AL19" s="11"/>
      <c r="AM19" s="11"/>
      <c r="AN19" s="16"/>
      <c r="AO19" s="11"/>
      <c r="AP19" s="11"/>
      <c r="AQ19" s="12"/>
      <c r="BE19" s="159"/>
      <c r="BS19" s="6" t="s">
        <v>31</v>
      </c>
    </row>
    <row r="20" spans="2:57" s="2" customFormat="1" ht="19.5" customHeight="1">
      <c r="B20" s="10"/>
      <c r="C20" s="11"/>
      <c r="D20" s="11"/>
      <c r="E20" s="16" t="s">
        <v>19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24</v>
      </c>
      <c r="AL20" s="11"/>
      <c r="AM20" s="11"/>
      <c r="AN20" s="16"/>
      <c r="AO20" s="11"/>
      <c r="AP20" s="11"/>
      <c r="AQ20" s="12"/>
      <c r="BE20" s="159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59"/>
    </row>
    <row r="22" spans="2:57" s="2" customFormat="1" ht="7.5" customHeight="1">
      <c r="B22" s="10"/>
      <c r="C22" s="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"/>
      <c r="AQ22" s="12"/>
      <c r="BE22" s="159"/>
    </row>
    <row r="23" spans="2:57" s="2" customFormat="1" ht="15" customHeight="1">
      <c r="B23" s="10"/>
      <c r="C23" s="11"/>
      <c r="D23" s="22" t="s">
        <v>33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66">
        <f>ROUND($AG$87,2)</f>
        <v>0</v>
      </c>
      <c r="AL23" s="163"/>
      <c r="AM23" s="163"/>
      <c r="AN23" s="163"/>
      <c r="AO23" s="163"/>
      <c r="AP23" s="11"/>
      <c r="AQ23" s="12"/>
      <c r="BE23" s="159"/>
    </row>
    <row r="24" spans="2:57" s="2" customFormat="1" ht="15" customHeight="1">
      <c r="B24" s="10"/>
      <c r="C24" s="11"/>
      <c r="D24" s="22" t="s">
        <v>34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66">
        <f>ROUND($AG$92,2)</f>
        <v>0</v>
      </c>
      <c r="AL24" s="163"/>
      <c r="AM24" s="163"/>
      <c r="AN24" s="163"/>
      <c r="AO24" s="163"/>
      <c r="AP24" s="11"/>
      <c r="AQ24" s="12"/>
      <c r="BE24" s="159"/>
    </row>
    <row r="25" spans="2:57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BE25" s="160"/>
    </row>
    <row r="26" spans="2:57" s="6" customFormat="1" ht="27" customHeight="1">
      <c r="B26" s="23"/>
      <c r="C26" s="24"/>
      <c r="D26" s="26" t="s">
        <v>35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7">
        <f>ROUND($AK$23+$AK$24,2)</f>
        <v>0</v>
      </c>
      <c r="AL26" s="168"/>
      <c r="AM26" s="168"/>
      <c r="AN26" s="168"/>
      <c r="AO26" s="168"/>
      <c r="AP26" s="24"/>
      <c r="AQ26" s="25"/>
      <c r="BE26" s="160"/>
    </row>
    <row r="27" spans="2:57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5"/>
      <c r="BE27" s="160"/>
    </row>
    <row r="28" spans="2:57" s="6" customFormat="1" ht="15" customHeight="1">
      <c r="B28" s="28"/>
      <c r="C28" s="29"/>
      <c r="D28" s="29" t="s">
        <v>36</v>
      </c>
      <c r="E28" s="29"/>
      <c r="F28" s="29" t="s">
        <v>37</v>
      </c>
      <c r="G28" s="29"/>
      <c r="H28" s="29"/>
      <c r="I28" s="29"/>
      <c r="J28" s="29"/>
      <c r="K28" s="29"/>
      <c r="L28" s="169">
        <v>0.2</v>
      </c>
      <c r="M28" s="170"/>
      <c r="N28" s="170"/>
      <c r="O28" s="170"/>
      <c r="P28" s="29"/>
      <c r="Q28" s="29"/>
      <c r="R28" s="29"/>
      <c r="S28" s="29"/>
      <c r="T28" s="30" t="s">
        <v>38</v>
      </c>
      <c r="U28" s="29"/>
      <c r="V28" s="29"/>
      <c r="W28" s="171">
        <f>ROUND($AZ$87+SUM($CD$93:$CD$97),2)</f>
        <v>0</v>
      </c>
      <c r="X28" s="170"/>
      <c r="Y28" s="170"/>
      <c r="Z28" s="170"/>
      <c r="AA28" s="170"/>
      <c r="AB28" s="170"/>
      <c r="AC28" s="170"/>
      <c r="AD28" s="170"/>
      <c r="AE28" s="170"/>
      <c r="AF28" s="29"/>
      <c r="AG28" s="29"/>
      <c r="AH28" s="29"/>
      <c r="AI28" s="29"/>
      <c r="AJ28" s="29"/>
      <c r="AK28" s="171">
        <f>ROUND($AV$87+SUM($BY$93:$BY$97),2)</f>
        <v>0</v>
      </c>
      <c r="AL28" s="170"/>
      <c r="AM28" s="170"/>
      <c r="AN28" s="170"/>
      <c r="AO28" s="170"/>
      <c r="AP28" s="29"/>
      <c r="AQ28" s="31"/>
      <c r="BE28" s="161"/>
    </row>
    <row r="29" spans="2:57" s="6" customFormat="1" ht="15" customHeight="1">
      <c r="B29" s="28"/>
      <c r="C29" s="29"/>
      <c r="D29" s="29"/>
      <c r="E29" s="29"/>
      <c r="F29" s="29" t="s">
        <v>39</v>
      </c>
      <c r="G29" s="29"/>
      <c r="H29" s="29"/>
      <c r="I29" s="29"/>
      <c r="J29" s="29"/>
      <c r="K29" s="29"/>
      <c r="L29" s="169">
        <v>0.2</v>
      </c>
      <c r="M29" s="170"/>
      <c r="N29" s="170"/>
      <c r="O29" s="170"/>
      <c r="P29" s="29"/>
      <c r="Q29" s="29"/>
      <c r="R29" s="29"/>
      <c r="S29" s="29"/>
      <c r="T29" s="30" t="s">
        <v>38</v>
      </c>
      <c r="U29" s="29"/>
      <c r="V29" s="29"/>
      <c r="W29" s="171">
        <f>ROUND($BA$87+SUM($CE$93:$CE$97),2)</f>
        <v>0</v>
      </c>
      <c r="X29" s="170"/>
      <c r="Y29" s="170"/>
      <c r="Z29" s="170"/>
      <c r="AA29" s="170"/>
      <c r="AB29" s="170"/>
      <c r="AC29" s="170"/>
      <c r="AD29" s="170"/>
      <c r="AE29" s="170"/>
      <c r="AF29" s="29"/>
      <c r="AG29" s="29"/>
      <c r="AH29" s="29"/>
      <c r="AI29" s="29"/>
      <c r="AJ29" s="29"/>
      <c r="AK29" s="171">
        <f>ROUND($AW$87+SUM($BZ$93:$BZ$97),2)</f>
        <v>0</v>
      </c>
      <c r="AL29" s="170"/>
      <c r="AM29" s="170"/>
      <c r="AN29" s="170"/>
      <c r="AO29" s="170"/>
      <c r="AP29" s="29"/>
      <c r="AQ29" s="31"/>
      <c r="BE29" s="161"/>
    </row>
    <row r="30" spans="2:57" s="6" customFormat="1" ht="15" customHeight="1" hidden="1">
      <c r="B30" s="28"/>
      <c r="C30" s="29"/>
      <c r="D30" s="29"/>
      <c r="E30" s="29"/>
      <c r="F30" s="29" t="s">
        <v>40</v>
      </c>
      <c r="G30" s="29"/>
      <c r="H30" s="29"/>
      <c r="I30" s="29"/>
      <c r="J30" s="29"/>
      <c r="K30" s="29"/>
      <c r="L30" s="169">
        <v>0.2</v>
      </c>
      <c r="M30" s="170"/>
      <c r="N30" s="170"/>
      <c r="O30" s="170"/>
      <c r="P30" s="29"/>
      <c r="Q30" s="29"/>
      <c r="R30" s="29"/>
      <c r="S30" s="29"/>
      <c r="T30" s="30" t="s">
        <v>38</v>
      </c>
      <c r="U30" s="29"/>
      <c r="V30" s="29"/>
      <c r="W30" s="171">
        <f>ROUND($BB$87+SUM($CF$93:$CF$97),2)</f>
        <v>0</v>
      </c>
      <c r="X30" s="170"/>
      <c r="Y30" s="170"/>
      <c r="Z30" s="170"/>
      <c r="AA30" s="170"/>
      <c r="AB30" s="170"/>
      <c r="AC30" s="170"/>
      <c r="AD30" s="170"/>
      <c r="AE30" s="170"/>
      <c r="AF30" s="29"/>
      <c r="AG30" s="29"/>
      <c r="AH30" s="29"/>
      <c r="AI30" s="29"/>
      <c r="AJ30" s="29"/>
      <c r="AK30" s="171">
        <v>0</v>
      </c>
      <c r="AL30" s="170"/>
      <c r="AM30" s="170"/>
      <c r="AN30" s="170"/>
      <c r="AO30" s="170"/>
      <c r="AP30" s="29"/>
      <c r="AQ30" s="31"/>
      <c r="BE30" s="161"/>
    </row>
    <row r="31" spans="2:57" s="6" customFormat="1" ht="15" customHeight="1" hidden="1">
      <c r="B31" s="28"/>
      <c r="C31" s="29"/>
      <c r="D31" s="29"/>
      <c r="E31" s="29"/>
      <c r="F31" s="29" t="s">
        <v>41</v>
      </c>
      <c r="G31" s="29"/>
      <c r="H31" s="29"/>
      <c r="I31" s="29"/>
      <c r="J31" s="29"/>
      <c r="K31" s="29"/>
      <c r="L31" s="169">
        <v>0.2</v>
      </c>
      <c r="M31" s="170"/>
      <c r="N31" s="170"/>
      <c r="O31" s="170"/>
      <c r="P31" s="29"/>
      <c r="Q31" s="29"/>
      <c r="R31" s="29"/>
      <c r="S31" s="29"/>
      <c r="T31" s="30" t="s">
        <v>38</v>
      </c>
      <c r="U31" s="29"/>
      <c r="V31" s="29"/>
      <c r="W31" s="171">
        <f>ROUND($BC$87+SUM($CG$93:$CG$97),2)</f>
        <v>0</v>
      </c>
      <c r="X31" s="170"/>
      <c r="Y31" s="170"/>
      <c r="Z31" s="170"/>
      <c r="AA31" s="170"/>
      <c r="AB31" s="170"/>
      <c r="AC31" s="170"/>
      <c r="AD31" s="170"/>
      <c r="AE31" s="170"/>
      <c r="AF31" s="29"/>
      <c r="AG31" s="29"/>
      <c r="AH31" s="29"/>
      <c r="AI31" s="29"/>
      <c r="AJ31" s="29"/>
      <c r="AK31" s="171">
        <v>0</v>
      </c>
      <c r="AL31" s="170"/>
      <c r="AM31" s="170"/>
      <c r="AN31" s="170"/>
      <c r="AO31" s="170"/>
      <c r="AP31" s="29"/>
      <c r="AQ31" s="31"/>
      <c r="BE31" s="161"/>
    </row>
    <row r="32" spans="2:57" s="6" customFormat="1" ht="15" customHeight="1" hidden="1">
      <c r="B32" s="28"/>
      <c r="C32" s="29"/>
      <c r="D32" s="29"/>
      <c r="E32" s="29"/>
      <c r="F32" s="29" t="s">
        <v>42</v>
      </c>
      <c r="G32" s="29"/>
      <c r="H32" s="29"/>
      <c r="I32" s="29"/>
      <c r="J32" s="29"/>
      <c r="K32" s="29"/>
      <c r="L32" s="169">
        <v>0</v>
      </c>
      <c r="M32" s="170"/>
      <c r="N32" s="170"/>
      <c r="O32" s="170"/>
      <c r="P32" s="29"/>
      <c r="Q32" s="29"/>
      <c r="R32" s="29"/>
      <c r="S32" s="29"/>
      <c r="T32" s="30" t="s">
        <v>38</v>
      </c>
      <c r="U32" s="29"/>
      <c r="V32" s="29"/>
      <c r="W32" s="171">
        <f>ROUND($BD$87+SUM($CH$93:$CH$97),2)</f>
        <v>0</v>
      </c>
      <c r="X32" s="170"/>
      <c r="Y32" s="170"/>
      <c r="Z32" s="170"/>
      <c r="AA32" s="170"/>
      <c r="AB32" s="170"/>
      <c r="AC32" s="170"/>
      <c r="AD32" s="170"/>
      <c r="AE32" s="170"/>
      <c r="AF32" s="29"/>
      <c r="AG32" s="29"/>
      <c r="AH32" s="29"/>
      <c r="AI32" s="29"/>
      <c r="AJ32" s="29"/>
      <c r="AK32" s="171">
        <v>0</v>
      </c>
      <c r="AL32" s="170"/>
      <c r="AM32" s="170"/>
      <c r="AN32" s="170"/>
      <c r="AO32" s="170"/>
      <c r="AP32" s="29"/>
      <c r="AQ32" s="31"/>
      <c r="BE32" s="161"/>
    </row>
    <row r="33" spans="2:57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5"/>
      <c r="BE33" s="160"/>
    </row>
    <row r="34" spans="2:57" s="6" customFormat="1" ht="27" customHeight="1">
      <c r="B34" s="23"/>
      <c r="C34" s="32"/>
      <c r="D34" s="33" t="s">
        <v>43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 t="s">
        <v>44</v>
      </c>
      <c r="U34" s="34"/>
      <c r="V34" s="34"/>
      <c r="W34" s="34"/>
      <c r="X34" s="179" t="s">
        <v>45</v>
      </c>
      <c r="Y34" s="180"/>
      <c r="Z34" s="180"/>
      <c r="AA34" s="180"/>
      <c r="AB34" s="180"/>
      <c r="AC34" s="34"/>
      <c r="AD34" s="34"/>
      <c r="AE34" s="34"/>
      <c r="AF34" s="34"/>
      <c r="AG34" s="34"/>
      <c r="AH34" s="34"/>
      <c r="AI34" s="34"/>
      <c r="AJ34" s="34"/>
      <c r="AK34" s="181">
        <f>ROUND(SUM($AK$26:$AK$32),2)</f>
        <v>0</v>
      </c>
      <c r="AL34" s="180"/>
      <c r="AM34" s="180"/>
      <c r="AN34" s="180"/>
      <c r="AO34" s="182"/>
      <c r="AP34" s="32"/>
      <c r="AQ34" s="25"/>
      <c r="BE34" s="160"/>
    </row>
    <row r="35" spans="2:43" s="6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5"/>
    </row>
    <row r="36" spans="2:43" s="2" customFormat="1" ht="14.2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2:43" s="2" customFormat="1" ht="14.2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</row>
    <row r="38" spans="2:43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2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6" t="s">
        <v>46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  <c r="AA49" s="24"/>
      <c r="AB49" s="24"/>
      <c r="AC49" s="36" t="s">
        <v>47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  <c r="AP49" s="24"/>
      <c r="AQ49" s="25"/>
    </row>
    <row r="50" spans="2:43" s="2" customFormat="1" ht="14.25" customHeight="1">
      <c r="B50" s="10"/>
      <c r="C50" s="11"/>
      <c r="D50" s="3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0"/>
      <c r="AA50" s="11"/>
      <c r="AB50" s="11"/>
      <c r="AC50" s="3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0"/>
      <c r="AP50" s="11"/>
      <c r="AQ50" s="12"/>
    </row>
    <row r="51" spans="2:43" s="2" customFormat="1" ht="14.25" customHeight="1">
      <c r="B51" s="10"/>
      <c r="C51" s="11"/>
      <c r="D51" s="3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0"/>
      <c r="AA51" s="11"/>
      <c r="AB51" s="11"/>
      <c r="AC51" s="39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0"/>
      <c r="AP51" s="11"/>
      <c r="AQ51" s="12"/>
    </row>
    <row r="52" spans="2:43" s="2" customFormat="1" ht="14.25" customHeight="1">
      <c r="B52" s="10"/>
      <c r="C52" s="11"/>
      <c r="D52" s="3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0"/>
      <c r="AA52" s="11"/>
      <c r="AB52" s="11"/>
      <c r="AC52" s="39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0"/>
      <c r="AP52" s="11"/>
      <c r="AQ52" s="12"/>
    </row>
    <row r="53" spans="2:43" s="2" customFormat="1" ht="14.25" customHeight="1">
      <c r="B53" s="10"/>
      <c r="C53" s="11"/>
      <c r="D53" s="3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0"/>
      <c r="AA53" s="11"/>
      <c r="AB53" s="11"/>
      <c r="AC53" s="39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0"/>
      <c r="AP53" s="11"/>
      <c r="AQ53" s="12"/>
    </row>
    <row r="54" spans="2:43" s="2" customFormat="1" ht="14.25" customHeight="1">
      <c r="B54" s="10"/>
      <c r="C54" s="11"/>
      <c r="D54" s="3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0"/>
      <c r="AA54" s="11"/>
      <c r="AB54" s="11"/>
      <c r="AC54" s="39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0"/>
      <c r="AP54" s="11"/>
      <c r="AQ54" s="12"/>
    </row>
    <row r="55" spans="2:43" s="2" customFormat="1" ht="14.25" customHeight="1">
      <c r="B55" s="10"/>
      <c r="C55" s="11"/>
      <c r="D55" s="3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0"/>
      <c r="AA55" s="11"/>
      <c r="AB55" s="11"/>
      <c r="AC55" s="39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0"/>
      <c r="AP55" s="11"/>
      <c r="AQ55" s="12"/>
    </row>
    <row r="56" spans="2:43" s="2" customFormat="1" ht="14.25" customHeight="1">
      <c r="B56" s="10"/>
      <c r="C56" s="11"/>
      <c r="D56" s="3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0"/>
      <c r="AA56" s="11"/>
      <c r="AB56" s="11"/>
      <c r="AC56" s="39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0"/>
      <c r="AP56" s="11"/>
      <c r="AQ56" s="12"/>
    </row>
    <row r="57" spans="2:43" s="2" customFormat="1" ht="14.25" customHeight="1">
      <c r="B57" s="10"/>
      <c r="C57" s="11"/>
      <c r="D57" s="3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0"/>
      <c r="AA57" s="11"/>
      <c r="AB57" s="11"/>
      <c r="AC57" s="39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0"/>
      <c r="AP57" s="11"/>
      <c r="AQ57" s="12"/>
    </row>
    <row r="58" spans="2:43" s="6" customFormat="1" ht="15.75" customHeight="1">
      <c r="B58" s="23"/>
      <c r="C58" s="24"/>
      <c r="D58" s="41" t="s">
        <v>48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 t="s">
        <v>49</v>
      </c>
      <c r="S58" s="42"/>
      <c r="T58" s="42"/>
      <c r="U58" s="42"/>
      <c r="V58" s="42"/>
      <c r="W58" s="42"/>
      <c r="X58" s="42"/>
      <c r="Y58" s="42"/>
      <c r="Z58" s="44"/>
      <c r="AA58" s="24"/>
      <c r="AB58" s="24"/>
      <c r="AC58" s="41" t="s">
        <v>48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3" t="s">
        <v>49</v>
      </c>
      <c r="AN58" s="42"/>
      <c r="AO58" s="44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6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24"/>
      <c r="AB60" s="24"/>
      <c r="AC60" s="36" t="s">
        <v>51</v>
      </c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  <c r="AP60" s="24"/>
      <c r="AQ60" s="25"/>
    </row>
    <row r="61" spans="2:43" s="2" customFormat="1" ht="14.25" customHeight="1">
      <c r="B61" s="10"/>
      <c r="C61" s="11"/>
      <c r="D61" s="3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0"/>
      <c r="AA61" s="11"/>
      <c r="AB61" s="11"/>
      <c r="AC61" s="39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0"/>
      <c r="AP61" s="11"/>
      <c r="AQ61" s="12"/>
    </row>
    <row r="62" spans="2:43" s="2" customFormat="1" ht="14.25" customHeight="1">
      <c r="B62" s="10"/>
      <c r="C62" s="11"/>
      <c r="D62" s="3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0"/>
      <c r="AA62" s="11"/>
      <c r="AB62" s="11"/>
      <c r="AC62" s="39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0"/>
      <c r="AP62" s="11"/>
      <c r="AQ62" s="12"/>
    </row>
    <row r="63" spans="2:43" s="2" customFormat="1" ht="14.25" customHeight="1">
      <c r="B63" s="10"/>
      <c r="C63" s="11"/>
      <c r="D63" s="3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0"/>
      <c r="AA63" s="11"/>
      <c r="AB63" s="11"/>
      <c r="AC63" s="39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0"/>
      <c r="AP63" s="11"/>
      <c r="AQ63" s="12"/>
    </row>
    <row r="64" spans="2:43" s="2" customFormat="1" ht="14.25" customHeight="1">
      <c r="B64" s="10"/>
      <c r="C64" s="11"/>
      <c r="D64" s="3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0"/>
      <c r="AA64" s="11"/>
      <c r="AB64" s="11"/>
      <c r="AC64" s="39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0"/>
      <c r="AP64" s="11"/>
      <c r="AQ64" s="12"/>
    </row>
    <row r="65" spans="2:43" s="2" customFormat="1" ht="14.25" customHeight="1">
      <c r="B65" s="10"/>
      <c r="C65" s="11"/>
      <c r="D65" s="3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0"/>
      <c r="AA65" s="11"/>
      <c r="AB65" s="11"/>
      <c r="AC65" s="39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0"/>
      <c r="AP65" s="11"/>
      <c r="AQ65" s="12"/>
    </row>
    <row r="66" spans="2:43" s="2" customFormat="1" ht="14.25" customHeight="1">
      <c r="B66" s="10"/>
      <c r="C66" s="11"/>
      <c r="D66" s="3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0"/>
      <c r="AA66" s="11"/>
      <c r="AB66" s="11"/>
      <c r="AC66" s="39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0"/>
      <c r="AP66" s="11"/>
      <c r="AQ66" s="12"/>
    </row>
    <row r="67" spans="2:43" s="2" customFormat="1" ht="14.25" customHeight="1">
      <c r="B67" s="10"/>
      <c r="C67" s="11"/>
      <c r="D67" s="3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0"/>
      <c r="AA67" s="11"/>
      <c r="AB67" s="11"/>
      <c r="AC67" s="39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0"/>
      <c r="AP67" s="11"/>
      <c r="AQ67" s="12"/>
    </row>
    <row r="68" spans="2:43" s="2" customFormat="1" ht="14.25" customHeight="1">
      <c r="B68" s="10"/>
      <c r="C68" s="11"/>
      <c r="D68" s="3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0"/>
      <c r="AA68" s="11"/>
      <c r="AB68" s="11"/>
      <c r="AC68" s="39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0"/>
      <c r="AP68" s="11"/>
      <c r="AQ68" s="12"/>
    </row>
    <row r="69" spans="2:43" s="6" customFormat="1" ht="15.75" customHeight="1">
      <c r="B69" s="23"/>
      <c r="C69" s="24"/>
      <c r="D69" s="41" t="s">
        <v>48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 t="s">
        <v>49</v>
      </c>
      <c r="S69" s="42"/>
      <c r="T69" s="42"/>
      <c r="U69" s="42"/>
      <c r="V69" s="42"/>
      <c r="W69" s="42"/>
      <c r="X69" s="42"/>
      <c r="Y69" s="42"/>
      <c r="Z69" s="44"/>
      <c r="AA69" s="24"/>
      <c r="AB69" s="24"/>
      <c r="AC69" s="41" t="s">
        <v>48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3" t="s">
        <v>49</v>
      </c>
      <c r="AN69" s="42"/>
      <c r="AO69" s="44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</row>
    <row r="75" spans="2:43" s="6" customFormat="1" ht="7.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50"/>
    </row>
    <row r="76" spans="2:43" s="6" customFormat="1" ht="37.5" customHeight="1">
      <c r="B76" s="23"/>
      <c r="C76" s="173" t="s">
        <v>52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25"/>
    </row>
    <row r="77" spans="2:43" s="51" customFormat="1" ht="15" customHeight="1">
      <c r="B77" s="52"/>
      <c r="C77" s="18" t="s">
        <v>11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04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3"/>
    </row>
    <row r="78" spans="2:43" s="54" customFormat="1" ht="37.5" customHeight="1">
      <c r="B78" s="55"/>
      <c r="C78" s="56" t="s">
        <v>14</v>
      </c>
      <c r="D78" s="56"/>
      <c r="E78" s="56"/>
      <c r="F78" s="56"/>
      <c r="G78" s="56"/>
      <c r="H78" s="56"/>
      <c r="I78" s="56"/>
      <c r="J78" s="56"/>
      <c r="K78" s="56"/>
      <c r="L78" s="185" t="str">
        <f>$K$6</f>
        <v>ZŠ na ul. 17 novembra v Sabinove  - Oprava sociálnych zariadení a hygienických kútikov</v>
      </c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56"/>
      <c r="AQ78" s="57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18</v>
      </c>
      <c r="D80" s="24"/>
      <c r="E80" s="24"/>
      <c r="F80" s="24"/>
      <c r="G80" s="24"/>
      <c r="H80" s="24"/>
      <c r="I80" s="24"/>
      <c r="J80" s="24"/>
      <c r="K80" s="24"/>
      <c r="L80" s="58" t="str">
        <f>IF($K$8="","",$K$8)</f>
        <v> 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20</v>
      </c>
      <c r="AJ80" s="24"/>
      <c r="AK80" s="24"/>
      <c r="AL80" s="24"/>
      <c r="AM80" s="59" t="str">
        <f>IF($AN$8="","",$AN$8)</f>
        <v>10.02.2014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22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 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27</v>
      </c>
      <c r="AJ82" s="24"/>
      <c r="AK82" s="24"/>
      <c r="AL82" s="24"/>
      <c r="AM82" s="162" t="str">
        <f>IF($E$17="","",$E$17)</f>
        <v>Stavoprojekt s.r.o. Prešov</v>
      </c>
      <c r="AN82" s="178"/>
      <c r="AO82" s="178"/>
      <c r="AP82" s="178"/>
      <c r="AQ82" s="25"/>
      <c r="AS82" s="174" t="s">
        <v>53</v>
      </c>
      <c r="AT82" s="175"/>
      <c r="AU82" s="60"/>
      <c r="AV82" s="60"/>
      <c r="AW82" s="60"/>
      <c r="AX82" s="60"/>
      <c r="AY82" s="60"/>
      <c r="AZ82" s="60"/>
      <c r="BA82" s="60"/>
      <c r="BB82" s="60"/>
      <c r="BC82" s="60"/>
      <c r="BD82" s="61"/>
    </row>
    <row r="83" spans="2:56" s="6" customFormat="1" ht="15.75" customHeight="1">
      <c r="B83" s="23"/>
      <c r="C83" s="18" t="s">
        <v>25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32</v>
      </c>
      <c r="AJ83" s="24"/>
      <c r="AK83" s="24"/>
      <c r="AL83" s="24"/>
      <c r="AM83" s="162" t="str">
        <f>IF($E$20="","",$E$20)</f>
        <v> </v>
      </c>
      <c r="AN83" s="178"/>
      <c r="AO83" s="178"/>
      <c r="AP83" s="178"/>
      <c r="AQ83" s="25"/>
      <c r="AS83" s="176"/>
      <c r="AT83" s="160"/>
      <c r="BD83" s="62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77"/>
      <c r="AT84" s="178"/>
      <c r="AU84" s="24"/>
      <c r="AV84" s="24"/>
      <c r="AW84" s="24"/>
      <c r="AX84" s="24"/>
      <c r="AY84" s="24"/>
      <c r="AZ84" s="24"/>
      <c r="BA84" s="24"/>
      <c r="BB84" s="24"/>
      <c r="BC84" s="24"/>
      <c r="BD84" s="63"/>
    </row>
    <row r="85" spans="2:57" s="6" customFormat="1" ht="30" customHeight="1">
      <c r="B85" s="23"/>
      <c r="C85" s="183" t="s">
        <v>54</v>
      </c>
      <c r="D85" s="180"/>
      <c r="E85" s="180"/>
      <c r="F85" s="180"/>
      <c r="G85" s="180"/>
      <c r="H85" s="34"/>
      <c r="I85" s="184" t="s">
        <v>55</v>
      </c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4" t="s">
        <v>56</v>
      </c>
      <c r="AH85" s="180"/>
      <c r="AI85" s="180"/>
      <c r="AJ85" s="180"/>
      <c r="AK85" s="180"/>
      <c r="AL85" s="180"/>
      <c r="AM85" s="180"/>
      <c r="AN85" s="184" t="s">
        <v>57</v>
      </c>
      <c r="AO85" s="180"/>
      <c r="AP85" s="182"/>
      <c r="AQ85" s="25"/>
      <c r="AS85" s="64" t="s">
        <v>58</v>
      </c>
      <c r="AT85" s="65" t="s">
        <v>59</v>
      </c>
      <c r="AU85" s="65" t="s">
        <v>60</v>
      </c>
      <c r="AV85" s="65" t="s">
        <v>61</v>
      </c>
      <c r="AW85" s="65" t="s">
        <v>62</v>
      </c>
      <c r="AX85" s="65" t="s">
        <v>63</v>
      </c>
      <c r="AY85" s="65" t="s">
        <v>64</v>
      </c>
      <c r="AZ85" s="65" t="s">
        <v>65</v>
      </c>
      <c r="BA85" s="65" t="s">
        <v>66</v>
      </c>
      <c r="BB85" s="65" t="s">
        <v>67</v>
      </c>
      <c r="BC85" s="65" t="s">
        <v>68</v>
      </c>
      <c r="BD85" s="66" t="s">
        <v>69</v>
      </c>
      <c r="BE85" s="67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8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8"/>
    </row>
    <row r="87" spans="2:76" s="54" customFormat="1" ht="33" customHeight="1">
      <c r="B87" s="55"/>
      <c r="C87" s="69" t="s">
        <v>70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197">
        <f>ROUND(SUM($AG$88:$AG$90),2)</f>
        <v>0</v>
      </c>
      <c r="AH87" s="198"/>
      <c r="AI87" s="198"/>
      <c r="AJ87" s="198"/>
      <c r="AK87" s="198"/>
      <c r="AL87" s="198"/>
      <c r="AM87" s="198"/>
      <c r="AN87" s="197">
        <f>ROUND(SUM($AG$87,$AT$87),2)</f>
        <v>0</v>
      </c>
      <c r="AO87" s="198"/>
      <c r="AP87" s="198"/>
      <c r="AQ87" s="57"/>
      <c r="AS87" s="70">
        <f>ROUND(SUM($AS$88:$AS$90),2)</f>
        <v>0</v>
      </c>
      <c r="AT87" s="71">
        <f>ROUND(SUM($AV$87:$AW$87),2)</f>
        <v>0</v>
      </c>
      <c r="AU87" s="72">
        <f>ROUND(SUM($AU$88:$AU$90),5)</f>
        <v>1841.8715</v>
      </c>
      <c r="AV87" s="71">
        <f>ROUND($AZ$87*$L$28,2)</f>
        <v>0</v>
      </c>
      <c r="AW87" s="71">
        <f>ROUND($BA$87*$L$29,2)</f>
        <v>0</v>
      </c>
      <c r="AX87" s="71">
        <f>ROUND($BB$87*$L$28,2)</f>
        <v>0</v>
      </c>
      <c r="AY87" s="71">
        <f>ROUND($BC$87*$L$29,2)</f>
        <v>0</v>
      </c>
      <c r="AZ87" s="71">
        <f>ROUND(SUM($AZ$88:$AZ$90),2)</f>
        <v>0</v>
      </c>
      <c r="BA87" s="71">
        <f>ROUND(SUM($BA$88:$BA$90),2)</f>
        <v>0</v>
      </c>
      <c r="BB87" s="71">
        <f>ROUND(SUM($BB$88:$BB$90),2)</f>
        <v>0</v>
      </c>
      <c r="BC87" s="71">
        <f>ROUND(SUM($BC$88:$BC$90),2)</f>
        <v>0</v>
      </c>
      <c r="BD87" s="73">
        <f>ROUND(SUM($BD$88:$BD$90),2)</f>
        <v>0</v>
      </c>
      <c r="BS87" s="54" t="s">
        <v>71</v>
      </c>
      <c r="BT87" s="54" t="s">
        <v>72</v>
      </c>
      <c r="BU87" s="74" t="s">
        <v>73</v>
      </c>
      <c r="BV87" s="54" t="s">
        <v>74</v>
      </c>
      <c r="BW87" s="54" t="s">
        <v>75</v>
      </c>
      <c r="BX87" s="54" t="s">
        <v>76</v>
      </c>
    </row>
    <row r="88" spans="1:76" s="75" customFormat="1" ht="28.5" customHeight="1">
      <c r="A88" s="152" t="s">
        <v>431</v>
      </c>
      <c r="B88" s="76"/>
      <c r="C88" s="77"/>
      <c r="D88" s="189" t="s">
        <v>77</v>
      </c>
      <c r="E88" s="190"/>
      <c r="F88" s="190"/>
      <c r="G88" s="190"/>
      <c r="H88" s="190"/>
      <c r="I88" s="77"/>
      <c r="J88" s="189" t="s">
        <v>78</v>
      </c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87">
        <f>'01 - Triedy a kabinety'!$M$27</f>
        <v>0</v>
      </c>
      <c r="AH88" s="188"/>
      <c r="AI88" s="188"/>
      <c r="AJ88" s="188"/>
      <c r="AK88" s="188"/>
      <c r="AL88" s="188"/>
      <c r="AM88" s="188"/>
      <c r="AN88" s="187">
        <f>ROUND(SUM($AG$88,$AT$88),2)</f>
        <v>0</v>
      </c>
      <c r="AO88" s="188"/>
      <c r="AP88" s="188"/>
      <c r="AQ88" s="78"/>
      <c r="AS88" s="79">
        <f>'01 - Triedy a kabinety'!$M$25</f>
        <v>0</v>
      </c>
      <c r="AT88" s="80">
        <f>ROUND(SUM($AV$88:$AW$88),2)</f>
        <v>0</v>
      </c>
      <c r="AU88" s="81">
        <f>'01 - Triedy a kabinety'!$W$124</f>
        <v>751.265833</v>
      </c>
      <c r="AV88" s="80">
        <f>'01 - Triedy a kabinety'!$M$29</f>
        <v>0</v>
      </c>
      <c r="AW88" s="80">
        <f>'01 - Triedy a kabinety'!$M$30</f>
        <v>0</v>
      </c>
      <c r="AX88" s="80">
        <f>'01 - Triedy a kabinety'!$M$31</f>
        <v>0</v>
      </c>
      <c r="AY88" s="80">
        <f>'01 - Triedy a kabinety'!$M$32</f>
        <v>0</v>
      </c>
      <c r="AZ88" s="80">
        <f>'01 - Triedy a kabinety'!$H$29</f>
        <v>0</v>
      </c>
      <c r="BA88" s="80">
        <f>'01 - Triedy a kabinety'!$H$30</f>
        <v>0</v>
      </c>
      <c r="BB88" s="80">
        <f>'01 - Triedy a kabinety'!$H$31</f>
        <v>0</v>
      </c>
      <c r="BC88" s="80">
        <f>'01 - Triedy a kabinety'!$H$32</f>
        <v>0</v>
      </c>
      <c r="BD88" s="82">
        <f>'01 - Triedy a kabinety'!$H$33</f>
        <v>0</v>
      </c>
      <c r="BT88" s="75" t="s">
        <v>79</v>
      </c>
      <c r="BV88" s="75" t="s">
        <v>74</v>
      </c>
      <c r="BW88" s="75" t="s">
        <v>80</v>
      </c>
      <c r="BX88" s="75" t="s">
        <v>75</v>
      </c>
    </row>
    <row r="89" spans="1:76" s="75" customFormat="1" ht="28.5" customHeight="1">
      <c r="A89" s="152" t="s">
        <v>431</v>
      </c>
      <c r="B89" s="76"/>
      <c r="C89" s="77"/>
      <c r="D89" s="189" t="s">
        <v>81</v>
      </c>
      <c r="E89" s="190"/>
      <c r="F89" s="190"/>
      <c r="G89" s="190"/>
      <c r="H89" s="190"/>
      <c r="I89" s="77"/>
      <c r="J89" s="189" t="s">
        <v>82</v>
      </c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87">
        <f>'02 - Telocvičňa - Šatňa c...'!$M$27</f>
        <v>0</v>
      </c>
      <c r="AH89" s="188"/>
      <c r="AI89" s="188"/>
      <c r="AJ89" s="188"/>
      <c r="AK89" s="188"/>
      <c r="AL89" s="188"/>
      <c r="AM89" s="188"/>
      <c r="AN89" s="187">
        <f>ROUND(SUM($AG$89,$AT$89),2)</f>
        <v>0</v>
      </c>
      <c r="AO89" s="188"/>
      <c r="AP89" s="188"/>
      <c r="AQ89" s="78"/>
      <c r="AS89" s="79">
        <f>'02 - Telocvičňa - Šatňa c...'!$M$25</f>
        <v>0</v>
      </c>
      <c r="AT89" s="80">
        <f>ROUND(SUM($AV$89:$AW$89),2)</f>
        <v>0</v>
      </c>
      <c r="AU89" s="81">
        <f>'02 - Telocvičňa - Šatňa c...'!$W$133</f>
        <v>490.3120206</v>
      </c>
      <c r="AV89" s="80">
        <f>'02 - Telocvičňa - Šatňa c...'!$M$29</f>
        <v>0</v>
      </c>
      <c r="AW89" s="80">
        <f>'02 - Telocvičňa - Šatňa c...'!$M$30</f>
        <v>0</v>
      </c>
      <c r="AX89" s="80">
        <f>'02 - Telocvičňa - Šatňa c...'!$M$31</f>
        <v>0</v>
      </c>
      <c r="AY89" s="80">
        <f>'02 - Telocvičňa - Šatňa c...'!$M$32</f>
        <v>0</v>
      </c>
      <c r="AZ89" s="80">
        <f>'02 - Telocvičňa - Šatňa c...'!$H$29</f>
        <v>0</v>
      </c>
      <c r="BA89" s="80">
        <f>'02 - Telocvičňa - Šatňa c...'!$H$30</f>
        <v>0</v>
      </c>
      <c r="BB89" s="80">
        <f>'02 - Telocvičňa - Šatňa c...'!$H$31</f>
        <v>0</v>
      </c>
      <c r="BC89" s="80">
        <f>'02 - Telocvičňa - Šatňa c...'!$H$32</f>
        <v>0</v>
      </c>
      <c r="BD89" s="82">
        <f>'02 - Telocvičňa - Šatňa c...'!$H$33</f>
        <v>0</v>
      </c>
      <c r="BT89" s="75" t="s">
        <v>79</v>
      </c>
      <c r="BV89" s="75" t="s">
        <v>74</v>
      </c>
      <c r="BW89" s="75" t="s">
        <v>83</v>
      </c>
      <c r="BX89" s="75" t="s">
        <v>75</v>
      </c>
    </row>
    <row r="90" spans="1:76" s="75" customFormat="1" ht="28.5" customHeight="1">
      <c r="A90" s="152" t="s">
        <v>431</v>
      </c>
      <c r="B90" s="76"/>
      <c r="C90" s="77"/>
      <c r="D90" s="189" t="s">
        <v>84</v>
      </c>
      <c r="E90" s="190"/>
      <c r="F90" s="190"/>
      <c r="G90" s="190"/>
      <c r="H90" s="190"/>
      <c r="I90" s="77"/>
      <c r="J90" s="189" t="s">
        <v>85</v>
      </c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87">
        <f>'03 - Telocvičňa - Šatňa d...'!$M$27</f>
        <v>0</v>
      </c>
      <c r="AH90" s="188"/>
      <c r="AI90" s="188"/>
      <c r="AJ90" s="188"/>
      <c r="AK90" s="188"/>
      <c r="AL90" s="188"/>
      <c r="AM90" s="188"/>
      <c r="AN90" s="187">
        <f>ROUND(SUM($AG$90,$AT$90),2)</f>
        <v>0</v>
      </c>
      <c r="AO90" s="188"/>
      <c r="AP90" s="188"/>
      <c r="AQ90" s="78"/>
      <c r="AS90" s="83">
        <f>'03 - Telocvičňa - Šatňa d...'!$M$25</f>
        <v>0</v>
      </c>
      <c r="AT90" s="84">
        <f>ROUND(SUM($AV$90:$AW$90),2)</f>
        <v>0</v>
      </c>
      <c r="AU90" s="85">
        <f>'03 - Telocvičňa - Šatňa d...'!$W$133</f>
        <v>600.2936496</v>
      </c>
      <c r="AV90" s="84">
        <f>'03 - Telocvičňa - Šatňa d...'!$M$29</f>
        <v>0</v>
      </c>
      <c r="AW90" s="84">
        <f>'03 - Telocvičňa - Šatňa d...'!$M$30</f>
        <v>0</v>
      </c>
      <c r="AX90" s="84">
        <f>'03 - Telocvičňa - Šatňa d...'!$M$31</f>
        <v>0</v>
      </c>
      <c r="AY90" s="84">
        <f>'03 - Telocvičňa - Šatňa d...'!$M$32</f>
        <v>0</v>
      </c>
      <c r="AZ90" s="84">
        <f>'03 - Telocvičňa - Šatňa d...'!$H$29</f>
        <v>0</v>
      </c>
      <c r="BA90" s="84">
        <f>'03 - Telocvičňa - Šatňa d...'!$H$30</f>
        <v>0</v>
      </c>
      <c r="BB90" s="84">
        <f>'03 - Telocvičňa - Šatňa d...'!$H$31</f>
        <v>0</v>
      </c>
      <c r="BC90" s="84">
        <f>'03 - Telocvičňa - Šatňa d...'!$H$32</f>
        <v>0</v>
      </c>
      <c r="BD90" s="86">
        <f>'03 - Telocvičňa - Šatňa d...'!$H$33</f>
        <v>0</v>
      </c>
      <c r="BT90" s="75" t="s">
        <v>79</v>
      </c>
      <c r="BV90" s="75" t="s">
        <v>74</v>
      </c>
      <c r="BW90" s="75" t="s">
        <v>86</v>
      </c>
      <c r="BX90" s="75" t="s">
        <v>75</v>
      </c>
    </row>
    <row r="91" spans="2:43" s="2" customFormat="1" ht="14.25" customHeight="1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2"/>
    </row>
    <row r="92" spans="2:49" s="6" customFormat="1" ht="30.75" customHeight="1">
      <c r="B92" s="23"/>
      <c r="C92" s="69" t="s">
        <v>87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197">
        <f>ROUND(SUM($AG$93:$AG$96),2)</f>
        <v>0</v>
      </c>
      <c r="AH92" s="178"/>
      <c r="AI92" s="178"/>
      <c r="AJ92" s="178"/>
      <c r="AK92" s="178"/>
      <c r="AL92" s="178"/>
      <c r="AM92" s="178"/>
      <c r="AN92" s="197">
        <f>ROUND(SUM($AN$93:$AN$96),2)</f>
        <v>0</v>
      </c>
      <c r="AO92" s="178"/>
      <c r="AP92" s="178"/>
      <c r="AQ92" s="25"/>
      <c r="AS92" s="64" t="s">
        <v>88</v>
      </c>
      <c r="AT92" s="65" t="s">
        <v>89</v>
      </c>
      <c r="AU92" s="65" t="s">
        <v>36</v>
      </c>
      <c r="AV92" s="66" t="s">
        <v>59</v>
      </c>
      <c r="AW92" s="67"/>
    </row>
    <row r="93" spans="2:89" s="6" customFormat="1" ht="21" customHeight="1">
      <c r="B93" s="23"/>
      <c r="C93" s="24"/>
      <c r="D93" s="87" t="s">
        <v>90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192">
        <f>ROUND($AG$87*$AS$93,2)</f>
        <v>0</v>
      </c>
      <c r="AH93" s="178"/>
      <c r="AI93" s="178"/>
      <c r="AJ93" s="178"/>
      <c r="AK93" s="178"/>
      <c r="AL93" s="178"/>
      <c r="AM93" s="178"/>
      <c r="AN93" s="193">
        <f>ROUND($AG$93+$AV$93,2)</f>
        <v>0</v>
      </c>
      <c r="AO93" s="178"/>
      <c r="AP93" s="178"/>
      <c r="AQ93" s="25"/>
      <c r="AS93" s="88">
        <v>0</v>
      </c>
      <c r="AT93" s="89" t="s">
        <v>91</v>
      </c>
      <c r="AU93" s="89" t="s">
        <v>37</v>
      </c>
      <c r="AV93" s="90">
        <f>ROUND(IF($AU$93="základná",$AG$93*$L$28,IF($AU$93="znížená",$AG$93*$L$29,0)),2)</f>
        <v>0</v>
      </c>
      <c r="BV93" s="6" t="s">
        <v>92</v>
      </c>
      <c r="BY93" s="91">
        <f>IF($AU$93="základná",$AV$93,0)</f>
        <v>0</v>
      </c>
      <c r="BZ93" s="91">
        <f>IF($AU$93="znížená",$AV$93,0)</f>
        <v>0</v>
      </c>
      <c r="CA93" s="91">
        <v>0</v>
      </c>
      <c r="CB93" s="91">
        <v>0</v>
      </c>
      <c r="CC93" s="91">
        <v>0</v>
      </c>
      <c r="CD93" s="91">
        <f>IF($AU$93="základná",$AG$93,0)</f>
        <v>0</v>
      </c>
      <c r="CE93" s="91">
        <f>IF($AU$93="znížená",$AG$93,0)</f>
        <v>0</v>
      </c>
      <c r="CF93" s="91">
        <f>IF($AU$93="zákl. prenesená",$AG$93,0)</f>
        <v>0</v>
      </c>
      <c r="CG93" s="91">
        <f>IF($AU$93="zníž. prenesená",$AG$93,0)</f>
        <v>0</v>
      </c>
      <c r="CH93" s="91">
        <f>IF($AU$93="nulová",$AG$93,0)</f>
        <v>0</v>
      </c>
      <c r="CI93" s="6">
        <f>IF($AU$93="základná",1,IF($AU$93="znížená",2,IF($AU$93="zákl. prenesená",4,IF($AU$93="zníž. prenesená",5,3))))</f>
        <v>1</v>
      </c>
      <c r="CJ93" s="6">
        <f>IF($AT$93="stavebná časť",1,IF(8893="investičná časť",2,3))</f>
        <v>1</v>
      </c>
      <c r="CK93" s="6" t="str">
        <f>IF($D$93="Vyplň vlastné","","x")</f>
        <v>x</v>
      </c>
    </row>
    <row r="94" spans="2:89" s="6" customFormat="1" ht="21" customHeight="1">
      <c r="B94" s="23"/>
      <c r="C94" s="24"/>
      <c r="D94" s="191" t="s">
        <v>93</v>
      </c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24"/>
      <c r="AD94" s="24"/>
      <c r="AE94" s="24"/>
      <c r="AF94" s="24"/>
      <c r="AG94" s="192">
        <f>$AG$87*$AS$94</f>
        <v>0</v>
      </c>
      <c r="AH94" s="178"/>
      <c r="AI94" s="178"/>
      <c r="AJ94" s="178"/>
      <c r="AK94" s="178"/>
      <c r="AL94" s="178"/>
      <c r="AM94" s="178"/>
      <c r="AN94" s="193">
        <f>$AG$94+$AV$94</f>
        <v>0</v>
      </c>
      <c r="AO94" s="178"/>
      <c r="AP94" s="178"/>
      <c r="AQ94" s="25"/>
      <c r="AS94" s="92">
        <v>0</v>
      </c>
      <c r="AT94" s="93" t="s">
        <v>91</v>
      </c>
      <c r="AU94" s="93" t="s">
        <v>37</v>
      </c>
      <c r="AV94" s="94">
        <f>ROUND(IF($AU$94="nulová",0,IF(OR($AU$94="základná",$AU$94="zákl. prenesená"),$AG$94*$L$28,$AG$94*$L$29)),2)</f>
        <v>0</v>
      </c>
      <c r="BV94" s="6" t="s">
        <v>94</v>
      </c>
      <c r="BY94" s="91">
        <f>IF($AU$94="základná",$AV$94,0)</f>
        <v>0</v>
      </c>
      <c r="BZ94" s="91">
        <f>IF($AU$94="znížená",$AV$94,0)</f>
        <v>0</v>
      </c>
      <c r="CA94" s="91">
        <f>IF($AU$94="zákl. prenesená",$AV$94,0)</f>
        <v>0</v>
      </c>
      <c r="CB94" s="91">
        <f>IF($AU$94="zníž. prenesená",$AV$94,0)</f>
        <v>0</v>
      </c>
      <c r="CC94" s="91">
        <f>IF($AU$94="nulová",$AV$94,0)</f>
        <v>0</v>
      </c>
      <c r="CD94" s="91">
        <f>IF($AU$94="základná",$AG$94,0)</f>
        <v>0</v>
      </c>
      <c r="CE94" s="91">
        <f>IF($AU$94="znížená",$AG$94,0)</f>
        <v>0</v>
      </c>
      <c r="CF94" s="91">
        <f>IF($AU$94="zákl. prenesená",$AG$94,0)</f>
        <v>0</v>
      </c>
      <c r="CG94" s="91">
        <f>IF($AU$94="zníž. prenesená",$AG$94,0)</f>
        <v>0</v>
      </c>
      <c r="CH94" s="91">
        <f>IF($AU$94="nulová",$AG$94,0)</f>
        <v>0</v>
      </c>
      <c r="CI94" s="6">
        <f>IF($AU$94="základná",1,IF($AU$94="znížená",2,IF($AU$94="zákl. prenesená",4,IF($AU$94="zníž. prenesená",5,3))))</f>
        <v>1</v>
      </c>
      <c r="CJ94" s="6">
        <f>IF($AT$94="stavebná časť",1,IF(8894="investičná časť",2,3))</f>
        <v>1</v>
      </c>
      <c r="CK94" s="6">
        <f>IF($D$94="Vyplň vlastné","","x")</f>
      </c>
    </row>
    <row r="95" spans="2:89" s="6" customFormat="1" ht="21" customHeight="1">
      <c r="B95" s="23"/>
      <c r="C95" s="24"/>
      <c r="D95" s="191" t="s">
        <v>93</v>
      </c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24"/>
      <c r="AD95" s="24"/>
      <c r="AE95" s="24"/>
      <c r="AF95" s="24"/>
      <c r="AG95" s="192">
        <f>$AG$87*$AS$95</f>
        <v>0</v>
      </c>
      <c r="AH95" s="178"/>
      <c r="AI95" s="178"/>
      <c r="AJ95" s="178"/>
      <c r="AK95" s="178"/>
      <c r="AL95" s="178"/>
      <c r="AM95" s="178"/>
      <c r="AN95" s="193">
        <f>$AG$95+$AV$95</f>
        <v>0</v>
      </c>
      <c r="AO95" s="178"/>
      <c r="AP95" s="178"/>
      <c r="AQ95" s="25"/>
      <c r="AS95" s="92">
        <v>0</v>
      </c>
      <c r="AT95" s="93" t="s">
        <v>91</v>
      </c>
      <c r="AU95" s="93" t="s">
        <v>37</v>
      </c>
      <c r="AV95" s="94">
        <f>ROUND(IF($AU$95="nulová",0,IF(OR($AU$95="základná",$AU$95="zákl. prenesená"),$AG$95*$L$28,$AG$95*$L$29)),2)</f>
        <v>0</v>
      </c>
      <c r="BV95" s="6" t="s">
        <v>94</v>
      </c>
      <c r="BY95" s="91">
        <f>IF($AU$95="základná",$AV$95,0)</f>
        <v>0</v>
      </c>
      <c r="BZ95" s="91">
        <f>IF($AU$95="znížená",$AV$95,0)</f>
        <v>0</v>
      </c>
      <c r="CA95" s="91">
        <f>IF($AU$95="zákl. prenesená",$AV$95,0)</f>
        <v>0</v>
      </c>
      <c r="CB95" s="91">
        <f>IF($AU$95="zníž. prenesená",$AV$95,0)</f>
        <v>0</v>
      </c>
      <c r="CC95" s="91">
        <f>IF($AU$95="nulová",$AV$95,0)</f>
        <v>0</v>
      </c>
      <c r="CD95" s="91">
        <f>IF($AU$95="základná",$AG$95,0)</f>
        <v>0</v>
      </c>
      <c r="CE95" s="91">
        <f>IF($AU$95="znížená",$AG$95,0)</f>
        <v>0</v>
      </c>
      <c r="CF95" s="91">
        <f>IF($AU$95="zákl. prenesená",$AG$95,0)</f>
        <v>0</v>
      </c>
      <c r="CG95" s="91">
        <f>IF($AU$95="zníž. prenesená",$AG$95,0)</f>
        <v>0</v>
      </c>
      <c r="CH95" s="91">
        <f>IF($AU$95="nulová",$AG$95,0)</f>
        <v>0</v>
      </c>
      <c r="CI95" s="6">
        <f>IF($AU$95="základná",1,IF($AU$95="znížená",2,IF($AU$95="zákl. prenesená",4,IF($AU$95="zníž. prenesená",5,3))))</f>
        <v>1</v>
      </c>
      <c r="CJ95" s="6">
        <f>IF($AT$95="stavebná časť",1,IF(8895="investičná časť",2,3))</f>
        <v>1</v>
      </c>
      <c r="CK95" s="6">
        <f>IF($D$95="Vyplň vlastné","","x")</f>
      </c>
    </row>
    <row r="96" spans="2:89" s="6" customFormat="1" ht="21" customHeight="1">
      <c r="B96" s="23"/>
      <c r="C96" s="24"/>
      <c r="D96" s="191" t="s">
        <v>93</v>
      </c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24"/>
      <c r="AD96" s="24"/>
      <c r="AE96" s="24"/>
      <c r="AF96" s="24"/>
      <c r="AG96" s="192">
        <f>$AG$87*$AS$96</f>
        <v>0</v>
      </c>
      <c r="AH96" s="178"/>
      <c r="AI96" s="178"/>
      <c r="AJ96" s="178"/>
      <c r="AK96" s="178"/>
      <c r="AL96" s="178"/>
      <c r="AM96" s="178"/>
      <c r="AN96" s="193">
        <f>$AG$96+$AV$96</f>
        <v>0</v>
      </c>
      <c r="AO96" s="178"/>
      <c r="AP96" s="178"/>
      <c r="AQ96" s="25"/>
      <c r="AS96" s="95">
        <v>0</v>
      </c>
      <c r="AT96" s="96" t="s">
        <v>91</v>
      </c>
      <c r="AU96" s="96" t="s">
        <v>37</v>
      </c>
      <c r="AV96" s="97">
        <f>ROUND(IF($AU$96="nulová",0,IF(OR($AU$96="základná",$AU$96="zákl. prenesená"),$AG$96*$L$28,$AG$96*$L$29)),2)</f>
        <v>0</v>
      </c>
      <c r="BV96" s="6" t="s">
        <v>94</v>
      </c>
      <c r="BY96" s="91">
        <f>IF($AU$96="základná",$AV$96,0)</f>
        <v>0</v>
      </c>
      <c r="BZ96" s="91">
        <f>IF($AU$96="znížená",$AV$96,0)</f>
        <v>0</v>
      </c>
      <c r="CA96" s="91">
        <f>IF($AU$96="zákl. prenesená",$AV$96,0)</f>
        <v>0</v>
      </c>
      <c r="CB96" s="91">
        <f>IF($AU$96="zníž. prenesená",$AV$96,0)</f>
        <v>0</v>
      </c>
      <c r="CC96" s="91">
        <f>IF($AU$96="nulová",$AV$96,0)</f>
        <v>0</v>
      </c>
      <c r="CD96" s="91">
        <f>IF($AU$96="základná",$AG$96,0)</f>
        <v>0</v>
      </c>
      <c r="CE96" s="91">
        <f>IF($AU$96="znížená",$AG$96,0)</f>
        <v>0</v>
      </c>
      <c r="CF96" s="91">
        <f>IF($AU$96="zákl. prenesená",$AG$96,0)</f>
        <v>0</v>
      </c>
      <c r="CG96" s="91">
        <f>IF($AU$96="zníž. prenesená",$AG$96,0)</f>
        <v>0</v>
      </c>
      <c r="CH96" s="91">
        <f>IF($AU$96="nulová",$AG$96,0)</f>
        <v>0</v>
      </c>
      <c r="CI96" s="6">
        <f>IF($AU$96="základná",1,IF($AU$96="znížená",2,IF($AU$96="zákl. prenesená",4,IF($AU$96="zníž. prenesená",5,3))))</f>
        <v>1</v>
      </c>
      <c r="CJ96" s="6">
        <f>IF($AT$96="stavebná časť",1,IF(8896="investičná časť",2,3))</f>
        <v>1</v>
      </c>
      <c r="CK96" s="6">
        <f>IF($D$96="Vyplň vlastné","","x")</f>
      </c>
    </row>
    <row r="97" spans="2:43" s="6" customFormat="1" ht="12" customHeight="1"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5"/>
    </row>
    <row r="98" spans="2:43" s="6" customFormat="1" ht="30.75" customHeight="1">
      <c r="B98" s="23"/>
      <c r="C98" s="98" t="s">
        <v>95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194">
        <f>ROUND($AG$87+$AG$92,2)</f>
        <v>0</v>
      </c>
      <c r="AH98" s="195"/>
      <c r="AI98" s="195"/>
      <c r="AJ98" s="195"/>
      <c r="AK98" s="195"/>
      <c r="AL98" s="195"/>
      <c r="AM98" s="195"/>
      <c r="AN98" s="194">
        <f>ROUND($AN$87+$AN$92,2)</f>
        <v>0</v>
      </c>
      <c r="AO98" s="195"/>
      <c r="AP98" s="195"/>
      <c r="AQ98" s="25"/>
    </row>
    <row r="99" spans="2:43" s="6" customFormat="1" ht="7.5" customHeight="1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7"/>
    </row>
  </sheetData>
  <sheetProtection password="CC35" sheet="1" objects="1" scenarios="1" formatColumns="0" formatRows="0" sort="0" autoFilter="0"/>
  <mergeCells count="65">
    <mergeCell ref="AG98:AM98"/>
    <mergeCell ref="AN98:AP98"/>
    <mergeCell ref="AR2:BE2"/>
    <mergeCell ref="AG87:AM87"/>
    <mergeCell ref="AN87:AP87"/>
    <mergeCell ref="AG92:AM92"/>
    <mergeCell ref="AN92:AP92"/>
    <mergeCell ref="AG93:AM93"/>
    <mergeCell ref="AN93:AP93"/>
    <mergeCell ref="AN89:AP89"/>
    <mergeCell ref="D95:AB95"/>
    <mergeCell ref="AG95:AM95"/>
    <mergeCell ref="AN95:AP95"/>
    <mergeCell ref="D96:AB96"/>
    <mergeCell ref="AG96:AM96"/>
    <mergeCell ref="AN96:AP96"/>
    <mergeCell ref="D94:AB94"/>
    <mergeCell ref="AG94:AM94"/>
    <mergeCell ref="AN94:AP94"/>
    <mergeCell ref="AN90:AP90"/>
    <mergeCell ref="AG90:AM90"/>
    <mergeCell ref="D90:H90"/>
    <mergeCell ref="J90:AF90"/>
    <mergeCell ref="AG89:AM89"/>
    <mergeCell ref="D89:H89"/>
    <mergeCell ref="J89:AF89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L31:O31"/>
    <mergeCell ref="W31:AE31"/>
    <mergeCell ref="AK31:AO31"/>
    <mergeCell ref="AS82:AT84"/>
    <mergeCell ref="AM83:AP83"/>
    <mergeCell ref="L32:O32"/>
    <mergeCell ref="W32:AE32"/>
    <mergeCell ref="AK32:AO32"/>
    <mergeCell ref="X34:AB34"/>
    <mergeCell ref="AK34:AO34"/>
    <mergeCell ref="L29:O29"/>
    <mergeCell ref="W29:AE29"/>
    <mergeCell ref="AK29:AO29"/>
    <mergeCell ref="C2:AP2"/>
    <mergeCell ref="C4:AP4"/>
    <mergeCell ref="L30:O30"/>
    <mergeCell ref="W30:AE30"/>
    <mergeCell ref="AK30:AO30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</mergeCells>
  <dataValidations count="2">
    <dataValidation type="list" allowBlank="1" showInputMessage="1" showErrorMessage="1" error="Povolené sú hodnoty základná, znížená, nulová." sqref="AU93:AU97">
      <formula1>"základná,znížená,nulová"</formula1>
    </dataValidation>
    <dataValidation type="list" allowBlank="1" showInputMessage="1" showErrorMessage="1" error="Povolené sú hodnoty stavebná časť, technologická časť, investičná časť." sqref="AT93:AT97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1 - Triedy a kabinety'!C2" tooltip="01 - Triedy a kabinety" display="/"/>
    <hyperlink ref="A89" location="'02 - Telocvičňa - Šatňa c...'!C2" tooltip="02 - Telocvičňa - Šatňa c..." display="/"/>
    <hyperlink ref="A90" location="'03 - Telocvičňa - Šatňa d...'!C2" tooltip="03 - Telocvičňa - Šatňa d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7"/>
      <c r="B1" s="154"/>
      <c r="C1" s="154"/>
      <c r="D1" s="155" t="s">
        <v>1</v>
      </c>
      <c r="E1" s="154"/>
      <c r="F1" s="156" t="s">
        <v>432</v>
      </c>
      <c r="G1" s="156"/>
      <c r="H1" s="223" t="s">
        <v>433</v>
      </c>
      <c r="I1" s="223"/>
      <c r="J1" s="223"/>
      <c r="K1" s="223"/>
      <c r="L1" s="156" t="s">
        <v>434</v>
      </c>
      <c r="M1" s="154"/>
      <c r="N1" s="154"/>
      <c r="O1" s="155" t="s">
        <v>96</v>
      </c>
      <c r="P1" s="154"/>
      <c r="Q1" s="154"/>
      <c r="R1" s="154"/>
      <c r="S1" s="156" t="s">
        <v>435</v>
      </c>
      <c r="T1" s="156"/>
      <c r="U1" s="157"/>
      <c r="V1" s="15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2" t="s">
        <v>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96" t="s">
        <v>5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73" t="s">
        <v>97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2"/>
      <c r="T4" s="13" t="s">
        <v>9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14</v>
      </c>
      <c r="E6" s="11"/>
      <c r="F6" s="201" t="str">
        <f>'Rekapitulácia stavby'!$K$6</f>
        <v>ZŠ na ul. 17 novembra v Sabinove  - Oprava sociálnych zariadení a hygienických kútikov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1"/>
      <c r="R6" s="12"/>
    </row>
    <row r="7" spans="2:18" s="6" customFormat="1" ht="37.5" customHeight="1">
      <c r="B7" s="23"/>
      <c r="C7" s="24"/>
      <c r="D7" s="17" t="s">
        <v>98</v>
      </c>
      <c r="E7" s="24"/>
      <c r="F7" s="164" t="s">
        <v>99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24"/>
      <c r="R7" s="25"/>
    </row>
    <row r="8" spans="2:18" s="6" customFormat="1" ht="15" customHeight="1">
      <c r="B8" s="23"/>
      <c r="C8" s="24"/>
      <c r="D8" s="18" t="s">
        <v>16</v>
      </c>
      <c r="E8" s="24"/>
      <c r="F8" s="16"/>
      <c r="G8" s="24"/>
      <c r="H8" s="24"/>
      <c r="I8" s="24"/>
      <c r="J8" s="24"/>
      <c r="K8" s="24"/>
      <c r="L8" s="24"/>
      <c r="M8" s="18" t="s">
        <v>17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18</v>
      </c>
      <c r="E9" s="24"/>
      <c r="F9" s="16" t="s">
        <v>19</v>
      </c>
      <c r="G9" s="24"/>
      <c r="H9" s="24"/>
      <c r="I9" s="24"/>
      <c r="J9" s="24"/>
      <c r="K9" s="24"/>
      <c r="L9" s="24"/>
      <c r="M9" s="18" t="s">
        <v>20</v>
      </c>
      <c r="N9" s="24"/>
      <c r="O9" s="199" t="str">
        <f>'Rekapitulácia stavby'!$AN$8</f>
        <v>10.02.2014</v>
      </c>
      <c r="P9" s="17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22</v>
      </c>
      <c r="E11" s="24"/>
      <c r="F11" s="24"/>
      <c r="G11" s="24"/>
      <c r="H11" s="24"/>
      <c r="I11" s="24"/>
      <c r="J11" s="24"/>
      <c r="K11" s="24"/>
      <c r="L11" s="24"/>
      <c r="M11" s="18" t="s">
        <v>23</v>
      </c>
      <c r="N11" s="24"/>
      <c r="O11" s="162">
        <f>IF('Rekapitulácia stavby'!$AN$10="","",'Rekapitulácia stavby'!$AN$10)</f>
      </c>
      <c r="P11" s="17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IF('Rekapitulácia stavby'!$E$11="","",'Rekapitulácia stavby'!$E$11)</f>
        <v> </v>
      </c>
      <c r="F12" s="24"/>
      <c r="G12" s="24"/>
      <c r="H12" s="24"/>
      <c r="I12" s="24"/>
      <c r="J12" s="24"/>
      <c r="K12" s="24"/>
      <c r="L12" s="24"/>
      <c r="M12" s="18" t="s">
        <v>24</v>
      </c>
      <c r="N12" s="24"/>
      <c r="O12" s="162">
        <f>IF('Rekapitulácia stavby'!$AN$11="","",'Rekapitulácia stavby'!$AN$11)</f>
      </c>
      <c r="P12" s="17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25</v>
      </c>
      <c r="E14" s="24"/>
      <c r="F14" s="24"/>
      <c r="G14" s="24"/>
      <c r="H14" s="24"/>
      <c r="I14" s="24"/>
      <c r="J14" s="24"/>
      <c r="K14" s="24"/>
      <c r="L14" s="24"/>
      <c r="M14" s="18" t="s">
        <v>23</v>
      </c>
      <c r="N14" s="24"/>
      <c r="O14" s="200"/>
      <c r="P14" s="178"/>
      <c r="Q14" s="24"/>
      <c r="R14" s="25"/>
    </row>
    <row r="15" spans="2:18" s="6" customFormat="1" ht="18.75" customHeight="1">
      <c r="B15" s="23"/>
      <c r="C15" s="24"/>
      <c r="D15" s="24"/>
      <c r="E15" s="200" t="s">
        <v>100</v>
      </c>
      <c r="F15" s="178"/>
      <c r="G15" s="178"/>
      <c r="H15" s="178"/>
      <c r="I15" s="178"/>
      <c r="J15" s="178"/>
      <c r="K15" s="178"/>
      <c r="L15" s="178"/>
      <c r="M15" s="18" t="s">
        <v>24</v>
      </c>
      <c r="N15" s="24"/>
      <c r="O15" s="200"/>
      <c r="P15" s="17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27</v>
      </c>
      <c r="E17" s="24"/>
      <c r="F17" s="24"/>
      <c r="G17" s="24"/>
      <c r="H17" s="24"/>
      <c r="I17" s="24"/>
      <c r="J17" s="24"/>
      <c r="K17" s="24"/>
      <c r="L17" s="24"/>
      <c r="M17" s="18" t="s">
        <v>23</v>
      </c>
      <c r="N17" s="24"/>
      <c r="O17" s="162" t="s">
        <v>28</v>
      </c>
      <c r="P17" s="178"/>
      <c r="Q17" s="24"/>
      <c r="R17" s="25"/>
    </row>
    <row r="18" spans="2:18" s="6" customFormat="1" ht="18.75" customHeight="1">
      <c r="B18" s="23"/>
      <c r="C18" s="24"/>
      <c r="D18" s="24"/>
      <c r="E18" s="16" t="s">
        <v>29</v>
      </c>
      <c r="F18" s="24"/>
      <c r="G18" s="24"/>
      <c r="H18" s="24"/>
      <c r="I18" s="24"/>
      <c r="J18" s="24"/>
      <c r="K18" s="24"/>
      <c r="L18" s="24"/>
      <c r="M18" s="18" t="s">
        <v>24</v>
      </c>
      <c r="N18" s="24"/>
      <c r="O18" s="162"/>
      <c r="P18" s="17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32</v>
      </c>
      <c r="E20" s="24"/>
      <c r="F20" s="24"/>
      <c r="G20" s="24"/>
      <c r="H20" s="24"/>
      <c r="I20" s="24"/>
      <c r="J20" s="24"/>
      <c r="K20" s="24"/>
      <c r="L20" s="24"/>
      <c r="M20" s="18" t="s">
        <v>23</v>
      </c>
      <c r="N20" s="24"/>
      <c r="O20" s="162">
        <f>IF('Rekapitulácia stavby'!$AN$19="","",'Rekapitulácia stavby'!$AN$19)</f>
      </c>
      <c r="P20" s="178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IF('Rekapitulácia stavby'!$E$20="","",'Rekapitulácia stavby'!$E$20)</f>
        <v> </v>
      </c>
      <c r="F21" s="24"/>
      <c r="G21" s="24"/>
      <c r="H21" s="24"/>
      <c r="I21" s="24"/>
      <c r="J21" s="24"/>
      <c r="K21" s="24"/>
      <c r="L21" s="24"/>
      <c r="M21" s="18" t="s">
        <v>24</v>
      </c>
      <c r="N21" s="24"/>
      <c r="O21" s="162">
        <f>IF('Rekapitulácia stavby'!$AN$20="","",'Rekapitulácia stavby'!$AN$20)</f>
      </c>
      <c r="P21" s="17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7.5" customHeight="1">
      <c r="B23" s="23"/>
      <c r="C23" s="2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4"/>
      <c r="R23" s="25"/>
    </row>
    <row r="24" spans="2:18" s="6" customFormat="1" ht="15" customHeight="1">
      <c r="B24" s="23"/>
      <c r="C24" s="24"/>
      <c r="D24" s="99" t="s">
        <v>101</v>
      </c>
      <c r="E24" s="24"/>
      <c r="F24" s="24"/>
      <c r="G24" s="24"/>
      <c r="H24" s="24"/>
      <c r="I24" s="24"/>
      <c r="J24" s="24"/>
      <c r="K24" s="24"/>
      <c r="L24" s="24"/>
      <c r="M24" s="166">
        <f>$N$88</f>
        <v>0</v>
      </c>
      <c r="N24" s="178"/>
      <c r="O24" s="178"/>
      <c r="P24" s="178"/>
      <c r="Q24" s="24"/>
      <c r="R24" s="25"/>
    </row>
    <row r="25" spans="2:18" s="6" customFormat="1" ht="15" customHeight="1">
      <c r="B25" s="23"/>
      <c r="C25" s="24"/>
      <c r="D25" s="22" t="s">
        <v>90</v>
      </c>
      <c r="E25" s="24"/>
      <c r="F25" s="24"/>
      <c r="G25" s="24"/>
      <c r="H25" s="24"/>
      <c r="I25" s="24"/>
      <c r="J25" s="24"/>
      <c r="K25" s="24"/>
      <c r="L25" s="24"/>
      <c r="M25" s="166">
        <f>$N$99</f>
        <v>0</v>
      </c>
      <c r="N25" s="178"/>
      <c r="O25" s="178"/>
      <c r="P25" s="178"/>
      <c r="Q25" s="24"/>
      <c r="R25" s="25"/>
    </row>
    <row r="26" spans="2:18" s="6" customFormat="1" ht="7.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6" customFormat="1" ht="26.25" customHeight="1">
      <c r="B27" s="23"/>
      <c r="C27" s="24"/>
      <c r="D27" s="100" t="s">
        <v>35</v>
      </c>
      <c r="E27" s="24"/>
      <c r="F27" s="24"/>
      <c r="G27" s="24"/>
      <c r="H27" s="24"/>
      <c r="I27" s="24"/>
      <c r="J27" s="24"/>
      <c r="K27" s="24"/>
      <c r="L27" s="24"/>
      <c r="M27" s="203">
        <f>ROUND($M$24+$M$25,2)</f>
        <v>0</v>
      </c>
      <c r="N27" s="178"/>
      <c r="O27" s="178"/>
      <c r="P27" s="178"/>
      <c r="Q27" s="24"/>
      <c r="R27" s="25"/>
    </row>
    <row r="28" spans="2:18" s="6" customFormat="1" ht="7.5" customHeight="1">
      <c r="B28" s="23"/>
      <c r="C28" s="2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4"/>
      <c r="R28" s="25"/>
    </row>
    <row r="29" spans="2:18" s="6" customFormat="1" ht="15" customHeight="1">
      <c r="B29" s="23"/>
      <c r="C29" s="24"/>
      <c r="D29" s="29" t="s">
        <v>36</v>
      </c>
      <c r="E29" s="29" t="s">
        <v>37</v>
      </c>
      <c r="F29" s="101">
        <v>0.2</v>
      </c>
      <c r="G29" s="102" t="s">
        <v>38</v>
      </c>
      <c r="H29" s="202">
        <f>ROUND((((SUM($BE$99:$BE$106)+SUM($BE$124:$BE$157))+SUM($BE$158:$BE$159))),2)</f>
        <v>0</v>
      </c>
      <c r="I29" s="178"/>
      <c r="J29" s="178"/>
      <c r="K29" s="24"/>
      <c r="L29" s="24"/>
      <c r="M29" s="202">
        <f>ROUND((((SUM($BE$99:$BE$106)+SUM($BE$124:$BE$157))*$F$29)+SUM($BE$158:$BE$159)*$F$29),2)</f>
        <v>0</v>
      </c>
      <c r="N29" s="178"/>
      <c r="O29" s="178"/>
      <c r="P29" s="178"/>
      <c r="Q29" s="24"/>
      <c r="R29" s="25"/>
    </row>
    <row r="30" spans="2:18" s="6" customFormat="1" ht="15" customHeight="1">
      <c r="B30" s="23"/>
      <c r="C30" s="24"/>
      <c r="D30" s="24"/>
      <c r="E30" s="29" t="s">
        <v>39</v>
      </c>
      <c r="F30" s="101">
        <v>0.2</v>
      </c>
      <c r="G30" s="102" t="s">
        <v>38</v>
      </c>
      <c r="H30" s="202">
        <f>ROUND((((SUM($BF$99:$BF$106)+SUM($BF$124:$BF$157))+SUM($BF$158:$BF$159))),2)</f>
        <v>0</v>
      </c>
      <c r="I30" s="178"/>
      <c r="J30" s="178"/>
      <c r="K30" s="24"/>
      <c r="L30" s="24"/>
      <c r="M30" s="202">
        <f>ROUND((((SUM($BF$99:$BF$106)+SUM($BF$124:$BF$157))*$F$30)+SUM($BF$158:$BF$159)*$F$30),2)</f>
        <v>0</v>
      </c>
      <c r="N30" s="178"/>
      <c r="O30" s="178"/>
      <c r="P30" s="178"/>
      <c r="Q30" s="24"/>
      <c r="R30" s="25"/>
    </row>
    <row r="31" spans="2:18" s="6" customFormat="1" ht="15" customHeight="1" hidden="1">
      <c r="B31" s="23"/>
      <c r="C31" s="24"/>
      <c r="D31" s="24"/>
      <c r="E31" s="29" t="s">
        <v>40</v>
      </c>
      <c r="F31" s="101">
        <v>0.2</v>
      </c>
      <c r="G31" s="102" t="s">
        <v>38</v>
      </c>
      <c r="H31" s="202">
        <f>ROUND((((SUM($BG$99:$BG$106)+SUM($BG$124:$BG$157))+SUM($BG$158:$BG$159))),2)</f>
        <v>0</v>
      </c>
      <c r="I31" s="178"/>
      <c r="J31" s="178"/>
      <c r="K31" s="24"/>
      <c r="L31" s="24"/>
      <c r="M31" s="202">
        <v>0</v>
      </c>
      <c r="N31" s="178"/>
      <c r="O31" s="178"/>
      <c r="P31" s="178"/>
      <c r="Q31" s="24"/>
      <c r="R31" s="25"/>
    </row>
    <row r="32" spans="2:18" s="6" customFormat="1" ht="15" customHeight="1" hidden="1">
      <c r="B32" s="23"/>
      <c r="C32" s="24"/>
      <c r="D32" s="24"/>
      <c r="E32" s="29" t="s">
        <v>41</v>
      </c>
      <c r="F32" s="101">
        <v>0.2</v>
      </c>
      <c r="G32" s="102" t="s">
        <v>38</v>
      </c>
      <c r="H32" s="202">
        <f>ROUND((((SUM($BH$99:$BH$106)+SUM($BH$124:$BH$157))+SUM($BH$158:$BH$159))),2)</f>
        <v>0</v>
      </c>
      <c r="I32" s="178"/>
      <c r="J32" s="178"/>
      <c r="K32" s="24"/>
      <c r="L32" s="24"/>
      <c r="M32" s="202">
        <v>0</v>
      </c>
      <c r="N32" s="178"/>
      <c r="O32" s="178"/>
      <c r="P32" s="178"/>
      <c r="Q32" s="24"/>
      <c r="R32" s="25"/>
    </row>
    <row r="33" spans="2:18" s="6" customFormat="1" ht="15" customHeight="1" hidden="1">
      <c r="B33" s="23"/>
      <c r="C33" s="24"/>
      <c r="D33" s="24"/>
      <c r="E33" s="29" t="s">
        <v>42</v>
      </c>
      <c r="F33" s="101">
        <v>0</v>
      </c>
      <c r="G33" s="102" t="s">
        <v>38</v>
      </c>
      <c r="H33" s="202">
        <f>ROUND((((SUM($BI$99:$BI$106)+SUM($BI$124:$BI$157))+SUM($BI$158:$BI$159))),2)</f>
        <v>0</v>
      </c>
      <c r="I33" s="178"/>
      <c r="J33" s="178"/>
      <c r="K33" s="24"/>
      <c r="L33" s="24"/>
      <c r="M33" s="202">
        <v>0</v>
      </c>
      <c r="N33" s="178"/>
      <c r="O33" s="178"/>
      <c r="P33" s="178"/>
      <c r="Q33" s="24"/>
      <c r="R33" s="25"/>
    </row>
    <row r="34" spans="2:18" s="6" customFormat="1" ht="7.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s="6" customFormat="1" ht="26.25" customHeight="1">
      <c r="B35" s="23"/>
      <c r="C35" s="32"/>
      <c r="D35" s="33" t="s">
        <v>43</v>
      </c>
      <c r="E35" s="34"/>
      <c r="F35" s="34"/>
      <c r="G35" s="103" t="s">
        <v>44</v>
      </c>
      <c r="H35" s="35" t="s">
        <v>45</v>
      </c>
      <c r="I35" s="34"/>
      <c r="J35" s="34"/>
      <c r="K35" s="34"/>
      <c r="L35" s="181">
        <f>ROUND(SUM($M$27:$M$33),2)</f>
        <v>0</v>
      </c>
      <c r="M35" s="180"/>
      <c r="N35" s="180"/>
      <c r="O35" s="180"/>
      <c r="P35" s="182"/>
      <c r="Q35" s="32"/>
      <c r="R35" s="25"/>
    </row>
    <row r="36" spans="2:18" s="6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6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46</v>
      </c>
      <c r="E50" s="37"/>
      <c r="F50" s="37"/>
      <c r="G50" s="37"/>
      <c r="H50" s="38"/>
      <c r="I50" s="24"/>
      <c r="J50" s="36" t="s">
        <v>47</v>
      </c>
      <c r="K50" s="37"/>
      <c r="L50" s="37"/>
      <c r="M50" s="37"/>
      <c r="N50" s="37"/>
      <c r="O50" s="37"/>
      <c r="P50" s="38"/>
      <c r="Q50" s="24"/>
      <c r="R50" s="25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48</v>
      </c>
      <c r="E59" s="42"/>
      <c r="F59" s="42"/>
      <c r="G59" s="43" t="s">
        <v>49</v>
      </c>
      <c r="H59" s="44"/>
      <c r="I59" s="24"/>
      <c r="J59" s="41" t="s">
        <v>48</v>
      </c>
      <c r="K59" s="42"/>
      <c r="L59" s="42"/>
      <c r="M59" s="42"/>
      <c r="N59" s="43" t="s">
        <v>49</v>
      </c>
      <c r="O59" s="42"/>
      <c r="P59" s="44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50</v>
      </c>
      <c r="E61" s="37"/>
      <c r="F61" s="37"/>
      <c r="G61" s="37"/>
      <c r="H61" s="38"/>
      <c r="I61" s="24"/>
      <c r="J61" s="36" t="s">
        <v>51</v>
      </c>
      <c r="K61" s="37"/>
      <c r="L61" s="37"/>
      <c r="M61" s="37"/>
      <c r="N61" s="37"/>
      <c r="O61" s="37"/>
      <c r="P61" s="38"/>
      <c r="Q61" s="24"/>
      <c r="R61" s="25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48</v>
      </c>
      <c r="E70" s="42"/>
      <c r="F70" s="42"/>
      <c r="G70" s="43" t="s">
        <v>49</v>
      </c>
      <c r="H70" s="44"/>
      <c r="I70" s="24"/>
      <c r="J70" s="41" t="s">
        <v>48</v>
      </c>
      <c r="K70" s="42"/>
      <c r="L70" s="42"/>
      <c r="M70" s="42"/>
      <c r="N70" s="43" t="s">
        <v>49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6"/>
    </row>
    <row r="76" spans="2:21" s="6" customFormat="1" ht="37.5" customHeight="1">
      <c r="B76" s="23"/>
      <c r="C76" s="173" t="s">
        <v>102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14</v>
      </c>
      <c r="D78" s="24"/>
      <c r="E78" s="24"/>
      <c r="F78" s="201" t="str">
        <f>$F$6</f>
        <v>ZŠ na ul. 17 novembra v Sabinove  - Oprava sociálnych zariadení a hygienických kútikov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24"/>
      <c r="R78" s="25"/>
      <c r="T78" s="24"/>
      <c r="U78" s="24"/>
    </row>
    <row r="79" spans="2:21" s="6" customFormat="1" ht="37.5" customHeight="1">
      <c r="B79" s="23"/>
      <c r="C79" s="56" t="s">
        <v>98</v>
      </c>
      <c r="D79" s="24"/>
      <c r="E79" s="24"/>
      <c r="F79" s="185" t="str">
        <f>$F$7</f>
        <v>01 - Triedy a kabinety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18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20</v>
      </c>
      <c r="L81" s="24"/>
      <c r="M81" s="204" t="str">
        <f>IF($O$9="","",$O$9)</f>
        <v>10.02.2014</v>
      </c>
      <c r="N81" s="178"/>
      <c r="O81" s="178"/>
      <c r="P81" s="17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22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27</v>
      </c>
      <c r="L83" s="24"/>
      <c r="M83" s="162" t="str">
        <f>$E$18</f>
        <v>Stavoprojekt s.r.o. Prešov</v>
      </c>
      <c r="N83" s="178"/>
      <c r="O83" s="178"/>
      <c r="P83" s="178"/>
      <c r="Q83" s="178"/>
      <c r="R83" s="25"/>
      <c r="T83" s="24"/>
      <c r="U83" s="24"/>
    </row>
    <row r="84" spans="2:21" s="6" customFormat="1" ht="15" customHeight="1">
      <c r="B84" s="23"/>
      <c r="C84" s="18" t="s">
        <v>25</v>
      </c>
      <c r="D84" s="24"/>
      <c r="E84" s="24"/>
      <c r="F84" s="16" t="str">
        <f>IF($E$15="","",$E$15)</f>
        <v>Víťaz výberového konania</v>
      </c>
      <c r="G84" s="24"/>
      <c r="H84" s="24"/>
      <c r="I84" s="24"/>
      <c r="J84" s="24"/>
      <c r="K84" s="18" t="s">
        <v>32</v>
      </c>
      <c r="L84" s="24"/>
      <c r="M84" s="162" t="str">
        <f>$E$21</f>
        <v> </v>
      </c>
      <c r="N84" s="178"/>
      <c r="O84" s="178"/>
      <c r="P84" s="178"/>
      <c r="Q84" s="17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8" t="s">
        <v>103</v>
      </c>
      <c r="D86" s="195"/>
      <c r="E86" s="195"/>
      <c r="F86" s="195"/>
      <c r="G86" s="195"/>
      <c r="H86" s="32"/>
      <c r="I86" s="32"/>
      <c r="J86" s="32"/>
      <c r="K86" s="32"/>
      <c r="L86" s="32"/>
      <c r="M86" s="32"/>
      <c r="N86" s="208" t="s">
        <v>104</v>
      </c>
      <c r="O86" s="178"/>
      <c r="P86" s="178"/>
      <c r="Q86" s="17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69" t="s">
        <v>105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7">
        <f>ROUND($N$124,2)</f>
        <v>0</v>
      </c>
      <c r="O88" s="178"/>
      <c r="P88" s="178"/>
      <c r="Q88" s="178"/>
      <c r="R88" s="25"/>
      <c r="T88" s="24"/>
      <c r="U88" s="24"/>
      <c r="AU88" s="6" t="s">
        <v>106</v>
      </c>
    </row>
    <row r="89" spans="2:21" s="74" customFormat="1" ht="25.5" customHeight="1">
      <c r="B89" s="107"/>
      <c r="C89" s="108"/>
      <c r="D89" s="108" t="s">
        <v>107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05">
        <f>ROUND($N$125,2)</f>
        <v>0</v>
      </c>
      <c r="O89" s="206"/>
      <c r="P89" s="206"/>
      <c r="Q89" s="206"/>
      <c r="R89" s="109"/>
      <c r="T89" s="108"/>
      <c r="U89" s="108"/>
    </row>
    <row r="90" spans="2:21" s="110" customFormat="1" ht="21" customHeight="1">
      <c r="B90" s="111"/>
      <c r="C90" s="87"/>
      <c r="D90" s="87" t="s">
        <v>108</v>
      </c>
      <c r="E90" s="87"/>
      <c r="F90" s="87"/>
      <c r="G90" s="87"/>
      <c r="H90" s="87"/>
      <c r="I90" s="87"/>
      <c r="J90" s="87"/>
      <c r="K90" s="87"/>
      <c r="L90" s="87"/>
      <c r="M90" s="87"/>
      <c r="N90" s="193">
        <f>ROUND($N$126,2)</f>
        <v>0</v>
      </c>
      <c r="O90" s="207"/>
      <c r="P90" s="207"/>
      <c r="Q90" s="207"/>
      <c r="R90" s="112"/>
      <c r="T90" s="87"/>
      <c r="U90" s="87"/>
    </row>
    <row r="91" spans="2:21" s="110" customFormat="1" ht="21" customHeight="1">
      <c r="B91" s="111"/>
      <c r="C91" s="87"/>
      <c r="D91" s="87" t="s">
        <v>109</v>
      </c>
      <c r="E91" s="87"/>
      <c r="F91" s="87"/>
      <c r="G91" s="87"/>
      <c r="H91" s="87"/>
      <c r="I91" s="87"/>
      <c r="J91" s="87"/>
      <c r="K91" s="87"/>
      <c r="L91" s="87"/>
      <c r="M91" s="87"/>
      <c r="N91" s="193">
        <f>ROUND($N$129,2)</f>
        <v>0</v>
      </c>
      <c r="O91" s="207"/>
      <c r="P91" s="207"/>
      <c r="Q91" s="207"/>
      <c r="R91" s="112"/>
      <c r="T91" s="87"/>
      <c r="U91" s="87"/>
    </row>
    <row r="92" spans="2:21" s="110" customFormat="1" ht="21" customHeight="1">
      <c r="B92" s="111"/>
      <c r="C92" s="87"/>
      <c r="D92" s="87" t="s">
        <v>110</v>
      </c>
      <c r="E92" s="87"/>
      <c r="F92" s="87"/>
      <c r="G92" s="87"/>
      <c r="H92" s="87"/>
      <c r="I92" s="87"/>
      <c r="J92" s="87"/>
      <c r="K92" s="87"/>
      <c r="L92" s="87"/>
      <c r="M92" s="87"/>
      <c r="N92" s="193">
        <f>ROUND($N$134,2)</f>
        <v>0</v>
      </c>
      <c r="O92" s="207"/>
      <c r="P92" s="207"/>
      <c r="Q92" s="207"/>
      <c r="R92" s="112"/>
      <c r="T92" s="87"/>
      <c r="U92" s="87"/>
    </row>
    <row r="93" spans="2:21" s="74" customFormat="1" ht="25.5" customHeight="1">
      <c r="B93" s="107"/>
      <c r="C93" s="108"/>
      <c r="D93" s="108" t="s">
        <v>111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05">
        <f>ROUND($N$136,2)</f>
        <v>0</v>
      </c>
      <c r="O93" s="206"/>
      <c r="P93" s="206"/>
      <c r="Q93" s="206"/>
      <c r="R93" s="109"/>
      <c r="T93" s="108"/>
      <c r="U93" s="108"/>
    </row>
    <row r="94" spans="2:21" s="110" customFormat="1" ht="21" customHeight="1">
      <c r="B94" s="111"/>
      <c r="C94" s="87"/>
      <c r="D94" s="87" t="s">
        <v>112</v>
      </c>
      <c r="E94" s="87"/>
      <c r="F94" s="87"/>
      <c r="G94" s="87"/>
      <c r="H94" s="87"/>
      <c r="I94" s="87"/>
      <c r="J94" s="87"/>
      <c r="K94" s="87"/>
      <c r="L94" s="87"/>
      <c r="M94" s="87"/>
      <c r="N94" s="193">
        <f>ROUND($N$137,2)</f>
        <v>0</v>
      </c>
      <c r="O94" s="207"/>
      <c r="P94" s="207"/>
      <c r="Q94" s="207"/>
      <c r="R94" s="112"/>
      <c r="T94" s="87"/>
      <c r="U94" s="87"/>
    </row>
    <row r="95" spans="2:21" s="110" customFormat="1" ht="21" customHeight="1">
      <c r="B95" s="111"/>
      <c r="C95" s="87"/>
      <c r="D95" s="87" t="s">
        <v>113</v>
      </c>
      <c r="E95" s="87"/>
      <c r="F95" s="87"/>
      <c r="G95" s="87"/>
      <c r="H95" s="87"/>
      <c r="I95" s="87"/>
      <c r="J95" s="87"/>
      <c r="K95" s="87"/>
      <c r="L95" s="87"/>
      <c r="M95" s="87"/>
      <c r="N95" s="193">
        <f>ROUND($N$140,2)</f>
        <v>0</v>
      </c>
      <c r="O95" s="207"/>
      <c r="P95" s="207"/>
      <c r="Q95" s="207"/>
      <c r="R95" s="112"/>
      <c r="T95" s="87"/>
      <c r="U95" s="87"/>
    </row>
    <row r="96" spans="2:21" s="110" customFormat="1" ht="21" customHeight="1">
      <c r="B96" s="111"/>
      <c r="C96" s="87"/>
      <c r="D96" s="87" t="s">
        <v>114</v>
      </c>
      <c r="E96" s="87"/>
      <c r="F96" s="87"/>
      <c r="G96" s="87"/>
      <c r="H96" s="87"/>
      <c r="I96" s="87"/>
      <c r="J96" s="87"/>
      <c r="K96" s="87"/>
      <c r="L96" s="87"/>
      <c r="M96" s="87"/>
      <c r="N96" s="193">
        <f>ROUND($N$150,2)</f>
        <v>0</v>
      </c>
      <c r="O96" s="207"/>
      <c r="P96" s="207"/>
      <c r="Q96" s="207"/>
      <c r="R96" s="112"/>
      <c r="T96" s="87"/>
      <c r="U96" s="87"/>
    </row>
    <row r="97" spans="2:21" s="110" customFormat="1" ht="21" customHeight="1">
      <c r="B97" s="111"/>
      <c r="C97" s="87"/>
      <c r="D97" s="87" t="s">
        <v>115</v>
      </c>
      <c r="E97" s="87"/>
      <c r="F97" s="87"/>
      <c r="G97" s="87"/>
      <c r="H97" s="87"/>
      <c r="I97" s="87"/>
      <c r="J97" s="87"/>
      <c r="K97" s="87"/>
      <c r="L97" s="87"/>
      <c r="M97" s="87"/>
      <c r="N97" s="193">
        <f>ROUND($N$156,2)</f>
        <v>0</v>
      </c>
      <c r="O97" s="207"/>
      <c r="P97" s="207"/>
      <c r="Q97" s="207"/>
      <c r="R97" s="112"/>
      <c r="T97" s="87"/>
      <c r="U97" s="87"/>
    </row>
    <row r="98" spans="2:21" s="6" customFormat="1" ht="22.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T98" s="24"/>
      <c r="U98" s="24"/>
    </row>
    <row r="99" spans="2:21" s="6" customFormat="1" ht="30" customHeight="1">
      <c r="B99" s="23"/>
      <c r="C99" s="69" t="s">
        <v>116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97">
        <f>ROUND($N$100+$N$101+$N$102+$N$103+$N$104+$N$105,2)</f>
        <v>0</v>
      </c>
      <c r="O99" s="178"/>
      <c r="P99" s="178"/>
      <c r="Q99" s="178"/>
      <c r="R99" s="25"/>
      <c r="T99" s="113"/>
      <c r="U99" s="114" t="s">
        <v>36</v>
      </c>
    </row>
    <row r="100" spans="2:62" s="6" customFormat="1" ht="18.75" customHeight="1">
      <c r="B100" s="23"/>
      <c r="C100" s="24"/>
      <c r="D100" s="191" t="s">
        <v>117</v>
      </c>
      <c r="E100" s="178"/>
      <c r="F100" s="178"/>
      <c r="G100" s="178"/>
      <c r="H100" s="178"/>
      <c r="I100" s="24"/>
      <c r="J100" s="24"/>
      <c r="K100" s="24"/>
      <c r="L100" s="24"/>
      <c r="M100" s="24"/>
      <c r="N100" s="192">
        <f>ROUND($N$88*$T$100,2)</f>
        <v>0</v>
      </c>
      <c r="O100" s="178"/>
      <c r="P100" s="178"/>
      <c r="Q100" s="178"/>
      <c r="R100" s="25"/>
      <c r="T100" s="115"/>
      <c r="U100" s="116" t="s">
        <v>39</v>
      </c>
      <c r="AY100" s="6" t="s">
        <v>118</v>
      </c>
      <c r="BE100" s="91">
        <f>IF($U$100="základná",$N$100,0)</f>
        <v>0</v>
      </c>
      <c r="BF100" s="91">
        <f>IF($U$100="znížená",$N$100,0)</f>
        <v>0</v>
      </c>
      <c r="BG100" s="91">
        <f>IF($U$100="zákl. prenesená",$N$100,0)</f>
        <v>0</v>
      </c>
      <c r="BH100" s="91">
        <f>IF($U$100="zníž. prenesená",$N$100,0)</f>
        <v>0</v>
      </c>
      <c r="BI100" s="91">
        <f>IF($U$100="nulová",$N$100,0)</f>
        <v>0</v>
      </c>
      <c r="BJ100" s="6" t="s">
        <v>119</v>
      </c>
    </row>
    <row r="101" spans="2:62" s="6" customFormat="1" ht="18.75" customHeight="1">
      <c r="B101" s="23"/>
      <c r="C101" s="24"/>
      <c r="D101" s="191" t="s">
        <v>120</v>
      </c>
      <c r="E101" s="178"/>
      <c r="F101" s="178"/>
      <c r="G101" s="178"/>
      <c r="H101" s="178"/>
      <c r="I101" s="24"/>
      <c r="J101" s="24"/>
      <c r="K101" s="24"/>
      <c r="L101" s="24"/>
      <c r="M101" s="24"/>
      <c r="N101" s="192">
        <f>ROUND($N$88*$T$101,2)</f>
        <v>0</v>
      </c>
      <c r="O101" s="178"/>
      <c r="P101" s="178"/>
      <c r="Q101" s="178"/>
      <c r="R101" s="25"/>
      <c r="T101" s="115"/>
      <c r="U101" s="116" t="s">
        <v>39</v>
      </c>
      <c r="AY101" s="6" t="s">
        <v>118</v>
      </c>
      <c r="BE101" s="91">
        <f>IF($U$101="základná",$N$101,0)</f>
        <v>0</v>
      </c>
      <c r="BF101" s="91">
        <f>IF($U$101="znížená",$N$101,0)</f>
        <v>0</v>
      </c>
      <c r="BG101" s="91">
        <f>IF($U$101="zákl. prenesená",$N$101,0)</f>
        <v>0</v>
      </c>
      <c r="BH101" s="91">
        <f>IF($U$101="zníž. prenesená",$N$101,0)</f>
        <v>0</v>
      </c>
      <c r="BI101" s="91">
        <f>IF($U$101="nulová",$N$101,0)</f>
        <v>0</v>
      </c>
      <c r="BJ101" s="6" t="s">
        <v>119</v>
      </c>
    </row>
    <row r="102" spans="2:62" s="6" customFormat="1" ht="18.75" customHeight="1">
      <c r="B102" s="23"/>
      <c r="C102" s="24"/>
      <c r="D102" s="191" t="s">
        <v>121</v>
      </c>
      <c r="E102" s="178"/>
      <c r="F102" s="178"/>
      <c r="G102" s="178"/>
      <c r="H102" s="178"/>
      <c r="I102" s="24"/>
      <c r="J102" s="24"/>
      <c r="K102" s="24"/>
      <c r="L102" s="24"/>
      <c r="M102" s="24"/>
      <c r="N102" s="192">
        <f>ROUND($N$88*$T$102,2)</f>
        <v>0</v>
      </c>
      <c r="O102" s="178"/>
      <c r="P102" s="178"/>
      <c r="Q102" s="178"/>
      <c r="R102" s="25"/>
      <c r="T102" s="115"/>
      <c r="U102" s="116" t="s">
        <v>39</v>
      </c>
      <c r="AY102" s="6" t="s">
        <v>118</v>
      </c>
      <c r="BE102" s="91">
        <f>IF($U$102="základná",$N$102,0)</f>
        <v>0</v>
      </c>
      <c r="BF102" s="91">
        <f>IF($U$102="znížená",$N$102,0)</f>
        <v>0</v>
      </c>
      <c r="BG102" s="91">
        <f>IF($U$102="zákl. prenesená",$N$102,0)</f>
        <v>0</v>
      </c>
      <c r="BH102" s="91">
        <f>IF($U$102="zníž. prenesená",$N$102,0)</f>
        <v>0</v>
      </c>
      <c r="BI102" s="91">
        <f>IF($U$102="nulová",$N$102,0)</f>
        <v>0</v>
      </c>
      <c r="BJ102" s="6" t="s">
        <v>119</v>
      </c>
    </row>
    <row r="103" spans="2:62" s="6" customFormat="1" ht="18.75" customHeight="1">
      <c r="B103" s="23"/>
      <c r="C103" s="24"/>
      <c r="D103" s="191" t="s">
        <v>122</v>
      </c>
      <c r="E103" s="178"/>
      <c r="F103" s="178"/>
      <c r="G103" s="178"/>
      <c r="H103" s="178"/>
      <c r="I103" s="24"/>
      <c r="J103" s="24"/>
      <c r="K103" s="24"/>
      <c r="L103" s="24"/>
      <c r="M103" s="24"/>
      <c r="N103" s="192">
        <f>ROUND($N$88*$T$103,2)</f>
        <v>0</v>
      </c>
      <c r="O103" s="178"/>
      <c r="P103" s="178"/>
      <c r="Q103" s="178"/>
      <c r="R103" s="25"/>
      <c r="T103" s="115"/>
      <c r="U103" s="116" t="s">
        <v>39</v>
      </c>
      <c r="AY103" s="6" t="s">
        <v>118</v>
      </c>
      <c r="BE103" s="91">
        <f>IF($U$103="základná",$N$103,0)</f>
        <v>0</v>
      </c>
      <c r="BF103" s="91">
        <f>IF($U$103="znížená",$N$103,0)</f>
        <v>0</v>
      </c>
      <c r="BG103" s="91">
        <f>IF($U$103="zákl. prenesená",$N$103,0)</f>
        <v>0</v>
      </c>
      <c r="BH103" s="91">
        <f>IF($U$103="zníž. prenesená",$N$103,0)</f>
        <v>0</v>
      </c>
      <c r="BI103" s="91">
        <f>IF($U$103="nulová",$N$103,0)</f>
        <v>0</v>
      </c>
      <c r="BJ103" s="6" t="s">
        <v>119</v>
      </c>
    </row>
    <row r="104" spans="2:62" s="6" customFormat="1" ht="18.75" customHeight="1">
      <c r="B104" s="23"/>
      <c r="C104" s="24"/>
      <c r="D104" s="191" t="s">
        <v>123</v>
      </c>
      <c r="E104" s="178"/>
      <c r="F104" s="178"/>
      <c r="G104" s="178"/>
      <c r="H104" s="178"/>
      <c r="I104" s="24"/>
      <c r="J104" s="24"/>
      <c r="K104" s="24"/>
      <c r="L104" s="24"/>
      <c r="M104" s="24"/>
      <c r="N104" s="192">
        <f>ROUND($N$88*$T$104,2)</f>
        <v>0</v>
      </c>
      <c r="O104" s="178"/>
      <c r="P104" s="178"/>
      <c r="Q104" s="178"/>
      <c r="R104" s="25"/>
      <c r="T104" s="115"/>
      <c r="U104" s="116" t="s">
        <v>39</v>
      </c>
      <c r="AY104" s="6" t="s">
        <v>118</v>
      </c>
      <c r="BE104" s="91">
        <f>IF($U$104="základná",$N$104,0)</f>
        <v>0</v>
      </c>
      <c r="BF104" s="91">
        <f>IF($U$104="znížená",$N$104,0)</f>
        <v>0</v>
      </c>
      <c r="BG104" s="91">
        <f>IF($U$104="zákl. prenesená",$N$104,0)</f>
        <v>0</v>
      </c>
      <c r="BH104" s="91">
        <f>IF($U$104="zníž. prenesená",$N$104,0)</f>
        <v>0</v>
      </c>
      <c r="BI104" s="91">
        <f>IF($U$104="nulová",$N$104,0)</f>
        <v>0</v>
      </c>
      <c r="BJ104" s="6" t="s">
        <v>119</v>
      </c>
    </row>
    <row r="105" spans="2:62" s="6" customFormat="1" ht="18.75" customHeight="1">
      <c r="B105" s="23"/>
      <c r="C105" s="24"/>
      <c r="D105" s="87" t="s">
        <v>124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192">
        <f>ROUND($N$88*$T$105,2)</f>
        <v>0</v>
      </c>
      <c r="O105" s="178"/>
      <c r="P105" s="178"/>
      <c r="Q105" s="178"/>
      <c r="R105" s="25"/>
      <c r="T105" s="117"/>
      <c r="U105" s="118" t="s">
        <v>39</v>
      </c>
      <c r="AY105" s="6" t="s">
        <v>125</v>
      </c>
      <c r="BE105" s="91">
        <f>IF($U$105="základná",$N$105,0)</f>
        <v>0</v>
      </c>
      <c r="BF105" s="91">
        <f>IF($U$105="znížená",$N$105,0)</f>
        <v>0</v>
      </c>
      <c r="BG105" s="91">
        <f>IF($U$105="zákl. prenesená",$N$105,0)</f>
        <v>0</v>
      </c>
      <c r="BH105" s="91">
        <f>IF($U$105="zníž. prenesená",$N$105,0)</f>
        <v>0</v>
      </c>
      <c r="BI105" s="91">
        <f>IF($U$105="nulová",$N$105,0)</f>
        <v>0</v>
      </c>
      <c r="BJ105" s="6" t="s">
        <v>119</v>
      </c>
    </row>
    <row r="106" spans="2:21" s="6" customFormat="1" ht="14.2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  <c r="T106" s="24"/>
      <c r="U106" s="24"/>
    </row>
    <row r="107" spans="2:21" s="6" customFormat="1" ht="30" customHeight="1">
      <c r="B107" s="23"/>
      <c r="C107" s="98" t="s">
        <v>95</v>
      </c>
      <c r="D107" s="32"/>
      <c r="E107" s="32"/>
      <c r="F107" s="32"/>
      <c r="G107" s="32"/>
      <c r="H107" s="32"/>
      <c r="I107" s="32"/>
      <c r="J107" s="32"/>
      <c r="K107" s="32"/>
      <c r="L107" s="194">
        <f>ROUND(SUM($N$88+$N$99),2)</f>
        <v>0</v>
      </c>
      <c r="M107" s="195"/>
      <c r="N107" s="195"/>
      <c r="O107" s="195"/>
      <c r="P107" s="195"/>
      <c r="Q107" s="195"/>
      <c r="R107" s="25"/>
      <c r="T107" s="24"/>
      <c r="U107" s="24"/>
    </row>
    <row r="108" spans="2:21" s="6" customFormat="1" ht="7.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7"/>
      <c r="T108" s="24"/>
      <c r="U108" s="24"/>
    </row>
    <row r="109" ht="14.25" customHeight="1">
      <c r="N109" s="1"/>
    </row>
    <row r="110" ht="14.25" customHeight="1">
      <c r="N110" s="1"/>
    </row>
    <row r="111" ht="14.25" customHeight="1">
      <c r="N111" s="1"/>
    </row>
    <row r="112" spans="2:18" s="6" customFormat="1" ht="7.5" customHeight="1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pans="2:18" s="6" customFormat="1" ht="37.5" customHeight="1">
      <c r="B113" s="23"/>
      <c r="C113" s="173" t="s">
        <v>126</v>
      </c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30.75" customHeight="1">
      <c r="B115" s="23"/>
      <c r="C115" s="18" t="s">
        <v>14</v>
      </c>
      <c r="D115" s="24"/>
      <c r="E115" s="24"/>
      <c r="F115" s="201" t="str">
        <f>$F$6</f>
        <v>ZŠ na ul. 17 novembra v Sabinove  - Oprava sociálnych zariadení a hygienických kútikov</v>
      </c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24"/>
      <c r="R115" s="25"/>
    </row>
    <row r="116" spans="2:18" s="6" customFormat="1" ht="37.5" customHeight="1">
      <c r="B116" s="23"/>
      <c r="C116" s="56" t="s">
        <v>98</v>
      </c>
      <c r="D116" s="24"/>
      <c r="E116" s="24"/>
      <c r="F116" s="185" t="str">
        <f>$F$7</f>
        <v>01 - Triedy a kabinety</v>
      </c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24"/>
      <c r="R116" s="25"/>
    </row>
    <row r="117" spans="2:18" s="6" customFormat="1" ht="7.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6" customFormat="1" ht="18.75" customHeight="1">
      <c r="B118" s="23"/>
      <c r="C118" s="18" t="s">
        <v>18</v>
      </c>
      <c r="D118" s="24"/>
      <c r="E118" s="24"/>
      <c r="F118" s="16" t="str">
        <f>$F$9</f>
        <v> </v>
      </c>
      <c r="G118" s="24"/>
      <c r="H118" s="24"/>
      <c r="I118" s="24"/>
      <c r="J118" s="24"/>
      <c r="K118" s="18" t="s">
        <v>20</v>
      </c>
      <c r="L118" s="24"/>
      <c r="M118" s="204" t="str">
        <f>IF($O$9="","",$O$9)</f>
        <v>10.02.2014</v>
      </c>
      <c r="N118" s="178"/>
      <c r="O118" s="178"/>
      <c r="P118" s="178"/>
      <c r="Q118" s="24"/>
      <c r="R118" s="25"/>
    </row>
    <row r="119" spans="2:18" s="6" customFormat="1" ht="7.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18" s="6" customFormat="1" ht="15.75" customHeight="1">
      <c r="B120" s="23"/>
      <c r="C120" s="18" t="s">
        <v>22</v>
      </c>
      <c r="D120" s="24"/>
      <c r="E120" s="24"/>
      <c r="F120" s="16" t="str">
        <f>$E$12</f>
        <v> </v>
      </c>
      <c r="G120" s="24"/>
      <c r="H120" s="24"/>
      <c r="I120" s="24"/>
      <c r="J120" s="24"/>
      <c r="K120" s="18" t="s">
        <v>27</v>
      </c>
      <c r="L120" s="24"/>
      <c r="M120" s="162" t="str">
        <f>$E$18</f>
        <v>Stavoprojekt s.r.o. Prešov</v>
      </c>
      <c r="N120" s="178"/>
      <c r="O120" s="178"/>
      <c r="P120" s="178"/>
      <c r="Q120" s="178"/>
      <c r="R120" s="25"/>
    </row>
    <row r="121" spans="2:18" s="6" customFormat="1" ht="15" customHeight="1">
      <c r="B121" s="23"/>
      <c r="C121" s="18" t="s">
        <v>25</v>
      </c>
      <c r="D121" s="24"/>
      <c r="E121" s="24"/>
      <c r="F121" s="16" t="str">
        <f>IF($E$15="","",$E$15)</f>
        <v>Víťaz výberového konania</v>
      </c>
      <c r="G121" s="24"/>
      <c r="H121" s="24"/>
      <c r="I121" s="24"/>
      <c r="J121" s="24"/>
      <c r="K121" s="18" t="s">
        <v>32</v>
      </c>
      <c r="L121" s="24"/>
      <c r="M121" s="162" t="str">
        <f>$E$21</f>
        <v> </v>
      </c>
      <c r="N121" s="178"/>
      <c r="O121" s="178"/>
      <c r="P121" s="178"/>
      <c r="Q121" s="178"/>
      <c r="R121" s="25"/>
    </row>
    <row r="122" spans="2:18" s="6" customFormat="1" ht="11.25" customHeight="1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2:27" s="119" customFormat="1" ht="30" customHeight="1">
      <c r="B123" s="120"/>
      <c r="C123" s="121" t="s">
        <v>127</v>
      </c>
      <c r="D123" s="122" t="s">
        <v>128</v>
      </c>
      <c r="E123" s="122" t="s">
        <v>54</v>
      </c>
      <c r="F123" s="209" t="s">
        <v>129</v>
      </c>
      <c r="G123" s="210"/>
      <c r="H123" s="210"/>
      <c r="I123" s="210"/>
      <c r="J123" s="122" t="s">
        <v>130</v>
      </c>
      <c r="K123" s="122" t="s">
        <v>131</v>
      </c>
      <c r="L123" s="209" t="s">
        <v>132</v>
      </c>
      <c r="M123" s="210"/>
      <c r="N123" s="209" t="s">
        <v>133</v>
      </c>
      <c r="O123" s="210"/>
      <c r="P123" s="210"/>
      <c r="Q123" s="211"/>
      <c r="R123" s="123"/>
      <c r="T123" s="64" t="s">
        <v>134</v>
      </c>
      <c r="U123" s="65" t="s">
        <v>36</v>
      </c>
      <c r="V123" s="65" t="s">
        <v>135</v>
      </c>
      <c r="W123" s="65" t="s">
        <v>136</v>
      </c>
      <c r="X123" s="65" t="s">
        <v>137</v>
      </c>
      <c r="Y123" s="65" t="s">
        <v>138</v>
      </c>
      <c r="Z123" s="65" t="s">
        <v>139</v>
      </c>
      <c r="AA123" s="66" t="s">
        <v>140</v>
      </c>
    </row>
    <row r="124" spans="2:63" s="6" customFormat="1" ht="30" customHeight="1">
      <c r="B124" s="23"/>
      <c r="C124" s="69" t="s">
        <v>101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24">
        <f>$BK$124</f>
        <v>0</v>
      </c>
      <c r="O124" s="178"/>
      <c r="P124" s="178"/>
      <c r="Q124" s="178"/>
      <c r="R124" s="25"/>
      <c r="T124" s="68"/>
      <c r="U124" s="37"/>
      <c r="V124" s="37"/>
      <c r="W124" s="124">
        <f>$W$125+$W$136+$W$158</f>
        <v>751.265833</v>
      </c>
      <c r="X124" s="37"/>
      <c r="Y124" s="124">
        <f>$Y$125+$Y$136+$Y$158</f>
        <v>17.128336</v>
      </c>
      <c r="Z124" s="37"/>
      <c r="AA124" s="125">
        <f>$AA$125+$AA$136+$AA$158</f>
        <v>0.00833</v>
      </c>
      <c r="AT124" s="6" t="s">
        <v>71</v>
      </c>
      <c r="AU124" s="6" t="s">
        <v>106</v>
      </c>
      <c r="BK124" s="126">
        <f>$BK$125+$BK$136+$BK$158</f>
        <v>0</v>
      </c>
    </row>
    <row r="125" spans="2:63" s="127" customFormat="1" ht="37.5" customHeight="1">
      <c r="B125" s="128"/>
      <c r="C125" s="129"/>
      <c r="D125" s="130" t="s">
        <v>107</v>
      </c>
      <c r="E125" s="129"/>
      <c r="F125" s="129"/>
      <c r="G125" s="129"/>
      <c r="H125" s="129"/>
      <c r="I125" s="129"/>
      <c r="J125" s="129"/>
      <c r="K125" s="129"/>
      <c r="L125" s="129"/>
      <c r="M125" s="129"/>
      <c r="N125" s="220">
        <f>$BK$125</f>
        <v>0</v>
      </c>
      <c r="O125" s="221"/>
      <c r="P125" s="221"/>
      <c r="Q125" s="221"/>
      <c r="R125" s="131"/>
      <c r="T125" s="132"/>
      <c r="U125" s="129"/>
      <c r="V125" s="129"/>
      <c r="W125" s="133">
        <f>$W$126+$W$129+$W$134</f>
        <v>147.874445</v>
      </c>
      <c r="X125" s="129"/>
      <c r="Y125" s="133">
        <f>$Y$126+$Y$129+$Y$134</f>
        <v>4.255324000000001</v>
      </c>
      <c r="Z125" s="129"/>
      <c r="AA125" s="134">
        <f>$AA$126+$AA$129+$AA$134</f>
        <v>0</v>
      </c>
      <c r="AR125" s="135" t="s">
        <v>79</v>
      </c>
      <c r="AT125" s="135" t="s">
        <v>71</v>
      </c>
      <c r="AU125" s="135" t="s">
        <v>72</v>
      </c>
      <c r="AY125" s="135" t="s">
        <v>141</v>
      </c>
      <c r="BK125" s="136">
        <f>$BK$126+$BK$129+$BK$134</f>
        <v>0</v>
      </c>
    </row>
    <row r="126" spans="2:63" s="127" customFormat="1" ht="21" customHeight="1">
      <c r="B126" s="128"/>
      <c r="C126" s="129"/>
      <c r="D126" s="137" t="s">
        <v>108</v>
      </c>
      <c r="E126" s="129"/>
      <c r="F126" s="129"/>
      <c r="G126" s="129"/>
      <c r="H126" s="129"/>
      <c r="I126" s="129"/>
      <c r="J126" s="129"/>
      <c r="K126" s="129"/>
      <c r="L126" s="129"/>
      <c r="M126" s="129"/>
      <c r="N126" s="222">
        <f>$BK$126</f>
        <v>0</v>
      </c>
      <c r="O126" s="221"/>
      <c r="P126" s="221"/>
      <c r="Q126" s="221"/>
      <c r="R126" s="131"/>
      <c r="T126" s="132"/>
      <c r="U126" s="129"/>
      <c r="V126" s="129"/>
      <c r="W126" s="133">
        <f>SUM($W$127:$W$128)</f>
        <v>72.25182000000001</v>
      </c>
      <c r="X126" s="129"/>
      <c r="Y126" s="133">
        <f>SUM($Y$127:$Y$128)</f>
        <v>4.2455240000000005</v>
      </c>
      <c r="Z126" s="129"/>
      <c r="AA126" s="134">
        <f>SUM($AA$127:$AA$128)</f>
        <v>0</v>
      </c>
      <c r="AR126" s="135" t="s">
        <v>79</v>
      </c>
      <c r="AT126" s="135" t="s">
        <v>71</v>
      </c>
      <c r="AU126" s="135" t="s">
        <v>79</v>
      </c>
      <c r="AY126" s="135" t="s">
        <v>141</v>
      </c>
      <c r="BK126" s="136">
        <f>SUM($BK$127:$BK$128)</f>
        <v>0</v>
      </c>
    </row>
    <row r="127" spans="2:64" s="6" customFormat="1" ht="39" customHeight="1">
      <c r="B127" s="23"/>
      <c r="C127" s="138" t="s">
        <v>79</v>
      </c>
      <c r="D127" s="138" t="s">
        <v>142</v>
      </c>
      <c r="E127" s="139" t="s">
        <v>143</v>
      </c>
      <c r="F127" s="212" t="s">
        <v>144</v>
      </c>
      <c r="G127" s="213"/>
      <c r="H127" s="213"/>
      <c r="I127" s="213"/>
      <c r="J127" s="140" t="s">
        <v>145</v>
      </c>
      <c r="K127" s="141">
        <v>49</v>
      </c>
      <c r="L127" s="214">
        <v>0</v>
      </c>
      <c r="M127" s="213"/>
      <c r="N127" s="215">
        <f>ROUND($L$127*$K$127,3)</f>
        <v>0</v>
      </c>
      <c r="O127" s="213"/>
      <c r="P127" s="213"/>
      <c r="Q127" s="213"/>
      <c r="R127" s="25"/>
      <c r="T127" s="143"/>
      <c r="U127" s="30" t="s">
        <v>39</v>
      </c>
      <c r="V127" s="144">
        <v>0.42804</v>
      </c>
      <c r="W127" s="144">
        <f>$V$127*$K$127</f>
        <v>20.973959999999998</v>
      </c>
      <c r="X127" s="144">
        <v>0.01901</v>
      </c>
      <c r="Y127" s="144">
        <f>$X$127*$K$127</f>
        <v>0.9314899999999999</v>
      </c>
      <c r="Z127" s="144">
        <v>0</v>
      </c>
      <c r="AA127" s="145">
        <f>$Z$127*$K$127</f>
        <v>0</v>
      </c>
      <c r="AR127" s="6" t="s">
        <v>146</v>
      </c>
      <c r="AT127" s="6" t="s">
        <v>142</v>
      </c>
      <c r="AU127" s="6" t="s">
        <v>119</v>
      </c>
      <c r="AY127" s="6" t="s">
        <v>141</v>
      </c>
      <c r="BE127" s="91">
        <f>IF($U$127="základná",$N$127,0)</f>
        <v>0</v>
      </c>
      <c r="BF127" s="91">
        <f>IF($U$127="znížená",$N$127,0)</f>
        <v>0</v>
      </c>
      <c r="BG127" s="91">
        <f>IF($U$127="zákl. prenesená",$N$127,0)</f>
        <v>0</v>
      </c>
      <c r="BH127" s="91">
        <f>IF($U$127="zníž. prenesená",$N$127,0)</f>
        <v>0</v>
      </c>
      <c r="BI127" s="91">
        <f>IF($U$127="nulová",$N$127,0)</f>
        <v>0</v>
      </c>
      <c r="BJ127" s="6" t="s">
        <v>119</v>
      </c>
      <c r="BK127" s="146">
        <f>ROUND($L$127*$K$127,3)</f>
        <v>0</v>
      </c>
      <c r="BL127" s="6" t="s">
        <v>146</v>
      </c>
    </row>
    <row r="128" spans="2:64" s="6" customFormat="1" ht="27" customHeight="1">
      <c r="B128" s="23"/>
      <c r="C128" s="138" t="s">
        <v>119</v>
      </c>
      <c r="D128" s="138" t="s">
        <v>142</v>
      </c>
      <c r="E128" s="139" t="s">
        <v>147</v>
      </c>
      <c r="F128" s="212" t="s">
        <v>148</v>
      </c>
      <c r="G128" s="213"/>
      <c r="H128" s="213"/>
      <c r="I128" s="213"/>
      <c r="J128" s="140" t="s">
        <v>145</v>
      </c>
      <c r="K128" s="141">
        <v>145.8</v>
      </c>
      <c r="L128" s="214">
        <v>0</v>
      </c>
      <c r="M128" s="213"/>
      <c r="N128" s="215">
        <f>ROUND($L$128*$K$128,3)</f>
        <v>0</v>
      </c>
      <c r="O128" s="213"/>
      <c r="P128" s="213"/>
      <c r="Q128" s="213"/>
      <c r="R128" s="25"/>
      <c r="T128" s="143"/>
      <c r="U128" s="30" t="s">
        <v>39</v>
      </c>
      <c r="V128" s="144">
        <v>0.3517</v>
      </c>
      <c r="W128" s="144">
        <f>$V$128*$K$128</f>
        <v>51.277860000000004</v>
      </c>
      <c r="X128" s="144">
        <v>0.02273</v>
      </c>
      <c r="Y128" s="144">
        <f>$X$128*$K$128</f>
        <v>3.3140340000000004</v>
      </c>
      <c r="Z128" s="144">
        <v>0</v>
      </c>
      <c r="AA128" s="145">
        <f>$Z$128*$K$128</f>
        <v>0</v>
      </c>
      <c r="AR128" s="6" t="s">
        <v>146</v>
      </c>
      <c r="AT128" s="6" t="s">
        <v>142</v>
      </c>
      <c r="AU128" s="6" t="s">
        <v>119</v>
      </c>
      <c r="AY128" s="6" t="s">
        <v>141</v>
      </c>
      <c r="BE128" s="91">
        <f>IF($U$128="základná",$N$128,0)</f>
        <v>0</v>
      </c>
      <c r="BF128" s="91">
        <f>IF($U$128="znížená",$N$128,0)</f>
        <v>0</v>
      </c>
      <c r="BG128" s="91">
        <f>IF($U$128="zákl. prenesená",$N$128,0)</f>
        <v>0</v>
      </c>
      <c r="BH128" s="91">
        <f>IF($U$128="zníž. prenesená",$N$128,0)</f>
        <v>0</v>
      </c>
      <c r="BI128" s="91">
        <f>IF($U$128="nulová",$N$128,0)</f>
        <v>0</v>
      </c>
      <c r="BJ128" s="6" t="s">
        <v>119</v>
      </c>
      <c r="BK128" s="146">
        <f>ROUND($L$128*$K$128,3)</f>
        <v>0</v>
      </c>
      <c r="BL128" s="6" t="s">
        <v>146</v>
      </c>
    </row>
    <row r="129" spans="2:63" s="127" customFormat="1" ht="30.75" customHeight="1">
      <c r="B129" s="128"/>
      <c r="C129" s="129"/>
      <c r="D129" s="137" t="s">
        <v>109</v>
      </c>
      <c r="E129" s="129"/>
      <c r="F129" s="129"/>
      <c r="G129" s="129"/>
      <c r="H129" s="129"/>
      <c r="I129" s="129"/>
      <c r="J129" s="129"/>
      <c r="K129" s="129"/>
      <c r="L129" s="129"/>
      <c r="M129" s="129"/>
      <c r="N129" s="222">
        <f>$BK$129</f>
        <v>0</v>
      </c>
      <c r="O129" s="221"/>
      <c r="P129" s="221"/>
      <c r="Q129" s="221"/>
      <c r="R129" s="131"/>
      <c r="T129" s="132"/>
      <c r="U129" s="129"/>
      <c r="V129" s="129"/>
      <c r="W129" s="133">
        <f>SUM($W$130:$W$133)</f>
        <v>65.14256</v>
      </c>
      <c r="X129" s="129"/>
      <c r="Y129" s="133">
        <f>SUM($Y$130:$Y$133)</f>
        <v>0.0098</v>
      </c>
      <c r="Z129" s="129"/>
      <c r="AA129" s="134">
        <f>SUM($AA$130:$AA$133)</f>
        <v>0</v>
      </c>
      <c r="AR129" s="135" t="s">
        <v>79</v>
      </c>
      <c r="AT129" s="135" t="s">
        <v>71</v>
      </c>
      <c r="AU129" s="135" t="s">
        <v>79</v>
      </c>
      <c r="AY129" s="135" t="s">
        <v>141</v>
      </c>
      <c r="BK129" s="136">
        <f>SUM($BK$130:$BK$133)</f>
        <v>0</v>
      </c>
    </row>
    <row r="130" spans="2:64" s="6" customFormat="1" ht="15.75" customHeight="1">
      <c r="B130" s="23"/>
      <c r="C130" s="138" t="s">
        <v>149</v>
      </c>
      <c r="D130" s="138" t="s">
        <v>142</v>
      </c>
      <c r="E130" s="139" t="s">
        <v>150</v>
      </c>
      <c r="F130" s="212" t="s">
        <v>151</v>
      </c>
      <c r="G130" s="213"/>
      <c r="H130" s="213"/>
      <c r="I130" s="213"/>
      <c r="J130" s="140" t="s">
        <v>145</v>
      </c>
      <c r="K130" s="141">
        <v>196</v>
      </c>
      <c r="L130" s="214">
        <v>0</v>
      </c>
      <c r="M130" s="213"/>
      <c r="N130" s="215">
        <f>ROUND($L$130*$K$130,3)</f>
        <v>0</v>
      </c>
      <c r="O130" s="213"/>
      <c r="P130" s="213"/>
      <c r="Q130" s="213"/>
      <c r="R130" s="25"/>
      <c r="T130" s="143"/>
      <c r="U130" s="30" t="s">
        <v>39</v>
      </c>
      <c r="V130" s="144">
        <v>0.32401</v>
      </c>
      <c r="W130" s="144">
        <f>$V$130*$K$130</f>
        <v>63.50596</v>
      </c>
      <c r="X130" s="144">
        <v>5E-05</v>
      </c>
      <c r="Y130" s="144">
        <f>$X$130*$K$130</f>
        <v>0.0098</v>
      </c>
      <c r="Z130" s="144">
        <v>0</v>
      </c>
      <c r="AA130" s="145">
        <f>$Z$130*$K$130</f>
        <v>0</v>
      </c>
      <c r="AR130" s="6" t="s">
        <v>146</v>
      </c>
      <c r="AT130" s="6" t="s">
        <v>142</v>
      </c>
      <c r="AU130" s="6" t="s">
        <v>119</v>
      </c>
      <c r="AY130" s="6" t="s">
        <v>141</v>
      </c>
      <c r="BE130" s="91">
        <f>IF($U$130="základná",$N$130,0)</f>
        <v>0</v>
      </c>
      <c r="BF130" s="91">
        <f>IF($U$130="znížená",$N$130,0)</f>
        <v>0</v>
      </c>
      <c r="BG130" s="91">
        <f>IF($U$130="zákl. prenesená",$N$130,0)</f>
        <v>0</v>
      </c>
      <c r="BH130" s="91">
        <f>IF($U$130="zníž. prenesená",$N$130,0)</f>
        <v>0</v>
      </c>
      <c r="BI130" s="91">
        <f>IF($U$130="nulová",$N$130,0)</f>
        <v>0</v>
      </c>
      <c r="BJ130" s="6" t="s">
        <v>119</v>
      </c>
      <c r="BK130" s="146">
        <f>ROUND($L$130*$K$130,3)</f>
        <v>0</v>
      </c>
      <c r="BL130" s="6" t="s">
        <v>146</v>
      </c>
    </row>
    <row r="131" spans="2:64" s="6" customFormat="1" ht="27" customHeight="1">
      <c r="B131" s="23"/>
      <c r="C131" s="138" t="s">
        <v>146</v>
      </c>
      <c r="D131" s="138" t="s">
        <v>142</v>
      </c>
      <c r="E131" s="139" t="s">
        <v>152</v>
      </c>
      <c r="F131" s="212" t="s">
        <v>153</v>
      </c>
      <c r="G131" s="213"/>
      <c r="H131" s="213"/>
      <c r="I131" s="213"/>
      <c r="J131" s="140" t="s">
        <v>154</v>
      </c>
      <c r="K131" s="141">
        <v>2.45</v>
      </c>
      <c r="L131" s="214">
        <v>0</v>
      </c>
      <c r="M131" s="213"/>
      <c r="N131" s="215">
        <f>ROUND($L$131*$K$131,3)</f>
        <v>0</v>
      </c>
      <c r="O131" s="213"/>
      <c r="P131" s="213"/>
      <c r="Q131" s="213"/>
      <c r="R131" s="25"/>
      <c r="T131" s="143"/>
      <c r="U131" s="30" t="s">
        <v>39</v>
      </c>
      <c r="V131" s="144">
        <v>0.598</v>
      </c>
      <c r="W131" s="144">
        <f>$V$131*$K$131</f>
        <v>1.4651</v>
      </c>
      <c r="X131" s="144">
        <v>0</v>
      </c>
      <c r="Y131" s="144">
        <f>$X$131*$K$131</f>
        <v>0</v>
      </c>
      <c r="Z131" s="144">
        <v>0</v>
      </c>
      <c r="AA131" s="145">
        <f>$Z$131*$K$131</f>
        <v>0</v>
      </c>
      <c r="AR131" s="6" t="s">
        <v>146</v>
      </c>
      <c r="AT131" s="6" t="s">
        <v>142</v>
      </c>
      <c r="AU131" s="6" t="s">
        <v>119</v>
      </c>
      <c r="AY131" s="6" t="s">
        <v>141</v>
      </c>
      <c r="BE131" s="91">
        <f>IF($U$131="základná",$N$131,0)</f>
        <v>0</v>
      </c>
      <c r="BF131" s="91">
        <f>IF($U$131="znížená",$N$131,0)</f>
        <v>0</v>
      </c>
      <c r="BG131" s="91">
        <f>IF($U$131="zákl. prenesená",$N$131,0)</f>
        <v>0</v>
      </c>
      <c r="BH131" s="91">
        <f>IF($U$131="zníž. prenesená",$N$131,0)</f>
        <v>0</v>
      </c>
      <c r="BI131" s="91">
        <f>IF($U$131="nulová",$N$131,0)</f>
        <v>0</v>
      </c>
      <c r="BJ131" s="6" t="s">
        <v>119</v>
      </c>
      <c r="BK131" s="146">
        <f>ROUND($L$131*$K$131,3)</f>
        <v>0</v>
      </c>
      <c r="BL131" s="6" t="s">
        <v>146</v>
      </c>
    </row>
    <row r="132" spans="2:64" s="6" customFormat="1" ht="27" customHeight="1">
      <c r="B132" s="23"/>
      <c r="C132" s="138" t="s">
        <v>155</v>
      </c>
      <c r="D132" s="138" t="s">
        <v>142</v>
      </c>
      <c r="E132" s="139" t="s">
        <v>156</v>
      </c>
      <c r="F132" s="212" t="s">
        <v>157</v>
      </c>
      <c r="G132" s="213"/>
      <c r="H132" s="213"/>
      <c r="I132" s="213"/>
      <c r="J132" s="140" t="s">
        <v>154</v>
      </c>
      <c r="K132" s="141">
        <v>24.5</v>
      </c>
      <c r="L132" s="214">
        <v>0</v>
      </c>
      <c r="M132" s="213"/>
      <c r="N132" s="215">
        <f>ROUND($L$132*$K$132,3)</f>
        <v>0</v>
      </c>
      <c r="O132" s="213"/>
      <c r="P132" s="213"/>
      <c r="Q132" s="213"/>
      <c r="R132" s="25"/>
      <c r="T132" s="143"/>
      <c r="U132" s="30" t="s">
        <v>39</v>
      </c>
      <c r="V132" s="144">
        <v>0.007</v>
      </c>
      <c r="W132" s="144">
        <f>$V$132*$K$132</f>
        <v>0.1715</v>
      </c>
      <c r="X132" s="144">
        <v>0</v>
      </c>
      <c r="Y132" s="144">
        <f>$X$132*$K$132</f>
        <v>0</v>
      </c>
      <c r="Z132" s="144">
        <v>0</v>
      </c>
      <c r="AA132" s="145">
        <f>$Z$132*$K$132</f>
        <v>0</v>
      </c>
      <c r="AR132" s="6" t="s">
        <v>146</v>
      </c>
      <c r="AT132" s="6" t="s">
        <v>142</v>
      </c>
      <c r="AU132" s="6" t="s">
        <v>119</v>
      </c>
      <c r="AY132" s="6" t="s">
        <v>141</v>
      </c>
      <c r="BE132" s="91">
        <f>IF($U$132="základná",$N$132,0)</f>
        <v>0</v>
      </c>
      <c r="BF132" s="91">
        <f>IF($U$132="znížená",$N$132,0)</f>
        <v>0</v>
      </c>
      <c r="BG132" s="91">
        <f>IF($U$132="zákl. prenesená",$N$132,0)</f>
        <v>0</v>
      </c>
      <c r="BH132" s="91">
        <f>IF($U$132="zníž. prenesená",$N$132,0)</f>
        <v>0</v>
      </c>
      <c r="BI132" s="91">
        <f>IF($U$132="nulová",$N$132,0)</f>
        <v>0</v>
      </c>
      <c r="BJ132" s="6" t="s">
        <v>119</v>
      </c>
      <c r="BK132" s="146">
        <f>ROUND($L$132*$K$132,3)</f>
        <v>0</v>
      </c>
      <c r="BL132" s="6" t="s">
        <v>146</v>
      </c>
    </row>
    <row r="133" spans="2:64" s="6" customFormat="1" ht="27" customHeight="1">
      <c r="B133" s="23"/>
      <c r="C133" s="138" t="s">
        <v>158</v>
      </c>
      <c r="D133" s="138" t="s">
        <v>142</v>
      </c>
      <c r="E133" s="139" t="s">
        <v>159</v>
      </c>
      <c r="F133" s="212" t="s">
        <v>160</v>
      </c>
      <c r="G133" s="213"/>
      <c r="H133" s="213"/>
      <c r="I133" s="213"/>
      <c r="J133" s="140" t="s">
        <v>154</v>
      </c>
      <c r="K133" s="141">
        <v>2.45</v>
      </c>
      <c r="L133" s="214">
        <v>0</v>
      </c>
      <c r="M133" s="213"/>
      <c r="N133" s="215">
        <f>ROUND($L$133*$K$133,3)</f>
        <v>0</v>
      </c>
      <c r="O133" s="213"/>
      <c r="P133" s="213"/>
      <c r="Q133" s="213"/>
      <c r="R133" s="25"/>
      <c r="T133" s="143"/>
      <c r="U133" s="30" t="s">
        <v>39</v>
      </c>
      <c r="V133" s="144">
        <v>0</v>
      </c>
      <c r="W133" s="144">
        <f>$V$133*$K$133</f>
        <v>0</v>
      </c>
      <c r="X133" s="144">
        <v>0</v>
      </c>
      <c r="Y133" s="144">
        <f>$X$133*$K$133</f>
        <v>0</v>
      </c>
      <c r="Z133" s="144">
        <v>0</v>
      </c>
      <c r="AA133" s="145">
        <f>$Z$133*$K$133</f>
        <v>0</v>
      </c>
      <c r="AR133" s="6" t="s">
        <v>146</v>
      </c>
      <c r="AT133" s="6" t="s">
        <v>142</v>
      </c>
      <c r="AU133" s="6" t="s">
        <v>119</v>
      </c>
      <c r="AY133" s="6" t="s">
        <v>141</v>
      </c>
      <c r="BE133" s="91">
        <f>IF($U$133="základná",$N$133,0)</f>
        <v>0</v>
      </c>
      <c r="BF133" s="91">
        <f>IF($U$133="znížená",$N$133,0)</f>
        <v>0</v>
      </c>
      <c r="BG133" s="91">
        <f>IF($U$133="zákl. prenesená",$N$133,0)</f>
        <v>0</v>
      </c>
      <c r="BH133" s="91">
        <f>IF($U$133="zníž. prenesená",$N$133,0)</f>
        <v>0</v>
      </c>
      <c r="BI133" s="91">
        <f>IF($U$133="nulová",$N$133,0)</f>
        <v>0</v>
      </c>
      <c r="BJ133" s="6" t="s">
        <v>119</v>
      </c>
      <c r="BK133" s="146">
        <f>ROUND($L$133*$K$133,3)</f>
        <v>0</v>
      </c>
      <c r="BL133" s="6" t="s">
        <v>146</v>
      </c>
    </row>
    <row r="134" spans="2:63" s="127" customFormat="1" ht="30.75" customHeight="1">
      <c r="B134" s="128"/>
      <c r="C134" s="129"/>
      <c r="D134" s="137" t="s">
        <v>110</v>
      </c>
      <c r="E134" s="129"/>
      <c r="F134" s="129"/>
      <c r="G134" s="129"/>
      <c r="H134" s="129"/>
      <c r="I134" s="129"/>
      <c r="J134" s="129"/>
      <c r="K134" s="129"/>
      <c r="L134" s="129"/>
      <c r="M134" s="129"/>
      <c r="N134" s="222">
        <f>$BK$134</f>
        <v>0</v>
      </c>
      <c r="O134" s="221"/>
      <c r="P134" s="221"/>
      <c r="Q134" s="221"/>
      <c r="R134" s="131"/>
      <c r="T134" s="132"/>
      <c r="U134" s="129"/>
      <c r="V134" s="129"/>
      <c r="W134" s="133">
        <f>$W$135</f>
        <v>10.480065</v>
      </c>
      <c r="X134" s="129"/>
      <c r="Y134" s="133">
        <f>$Y$135</f>
        <v>0</v>
      </c>
      <c r="Z134" s="129"/>
      <c r="AA134" s="134">
        <f>$AA$135</f>
        <v>0</v>
      </c>
      <c r="AR134" s="135" t="s">
        <v>79</v>
      </c>
      <c r="AT134" s="135" t="s">
        <v>71</v>
      </c>
      <c r="AU134" s="135" t="s">
        <v>79</v>
      </c>
      <c r="AY134" s="135" t="s">
        <v>141</v>
      </c>
      <c r="BK134" s="136">
        <f>$BK$135</f>
        <v>0</v>
      </c>
    </row>
    <row r="135" spans="2:64" s="6" customFormat="1" ht="27" customHeight="1">
      <c r="B135" s="23"/>
      <c r="C135" s="138" t="s">
        <v>161</v>
      </c>
      <c r="D135" s="138" t="s">
        <v>142</v>
      </c>
      <c r="E135" s="139" t="s">
        <v>162</v>
      </c>
      <c r="F135" s="212" t="s">
        <v>163</v>
      </c>
      <c r="G135" s="213"/>
      <c r="H135" s="213"/>
      <c r="I135" s="213"/>
      <c r="J135" s="140" t="s">
        <v>154</v>
      </c>
      <c r="K135" s="141">
        <v>4.255</v>
      </c>
      <c r="L135" s="214">
        <v>0</v>
      </c>
      <c r="M135" s="213"/>
      <c r="N135" s="215">
        <f>ROUND($L$135*$K$135,3)</f>
        <v>0</v>
      </c>
      <c r="O135" s="213"/>
      <c r="P135" s="213"/>
      <c r="Q135" s="213"/>
      <c r="R135" s="25"/>
      <c r="T135" s="143"/>
      <c r="U135" s="30" t="s">
        <v>39</v>
      </c>
      <c r="V135" s="144">
        <v>2.463</v>
      </c>
      <c r="W135" s="144">
        <f>$V$135*$K$135</f>
        <v>10.480065</v>
      </c>
      <c r="X135" s="144">
        <v>0</v>
      </c>
      <c r="Y135" s="144">
        <f>$X$135*$K$135</f>
        <v>0</v>
      </c>
      <c r="Z135" s="144">
        <v>0</v>
      </c>
      <c r="AA135" s="145">
        <f>$Z$135*$K$135</f>
        <v>0</v>
      </c>
      <c r="AR135" s="6" t="s">
        <v>146</v>
      </c>
      <c r="AT135" s="6" t="s">
        <v>142</v>
      </c>
      <c r="AU135" s="6" t="s">
        <v>119</v>
      </c>
      <c r="AY135" s="6" t="s">
        <v>141</v>
      </c>
      <c r="BE135" s="91">
        <f>IF($U$135="základná",$N$135,0)</f>
        <v>0</v>
      </c>
      <c r="BF135" s="91">
        <f>IF($U$135="znížená",$N$135,0)</f>
        <v>0</v>
      </c>
      <c r="BG135" s="91">
        <f>IF($U$135="zákl. prenesená",$N$135,0)</f>
        <v>0</v>
      </c>
      <c r="BH135" s="91">
        <f>IF($U$135="zníž. prenesená",$N$135,0)</f>
        <v>0</v>
      </c>
      <c r="BI135" s="91">
        <f>IF($U$135="nulová",$N$135,0)</f>
        <v>0</v>
      </c>
      <c r="BJ135" s="6" t="s">
        <v>119</v>
      </c>
      <c r="BK135" s="146">
        <f>ROUND($L$135*$K$135,3)</f>
        <v>0</v>
      </c>
      <c r="BL135" s="6" t="s">
        <v>146</v>
      </c>
    </row>
    <row r="136" spans="2:63" s="127" customFormat="1" ht="37.5" customHeight="1">
      <c r="B136" s="128"/>
      <c r="C136" s="129"/>
      <c r="D136" s="130" t="s">
        <v>111</v>
      </c>
      <c r="E136" s="129"/>
      <c r="F136" s="129"/>
      <c r="G136" s="129"/>
      <c r="H136" s="129"/>
      <c r="I136" s="129"/>
      <c r="J136" s="129"/>
      <c r="K136" s="129"/>
      <c r="L136" s="129"/>
      <c r="M136" s="129"/>
      <c r="N136" s="220">
        <f>$BK$136</f>
        <v>0</v>
      </c>
      <c r="O136" s="221"/>
      <c r="P136" s="221"/>
      <c r="Q136" s="221"/>
      <c r="R136" s="131"/>
      <c r="T136" s="132"/>
      <c r="U136" s="129"/>
      <c r="V136" s="129"/>
      <c r="W136" s="133">
        <f>$W$137+$W$140+$W$150+$W$156</f>
        <v>603.391388</v>
      </c>
      <c r="X136" s="129"/>
      <c r="Y136" s="133">
        <f>$Y$137+$Y$140+$Y$150+$Y$156</f>
        <v>12.873012</v>
      </c>
      <c r="Z136" s="129"/>
      <c r="AA136" s="134">
        <f>$AA$137+$AA$140+$AA$150+$AA$156</f>
        <v>0.00833</v>
      </c>
      <c r="AR136" s="135" t="s">
        <v>119</v>
      </c>
      <c r="AT136" s="135" t="s">
        <v>71</v>
      </c>
      <c r="AU136" s="135" t="s">
        <v>72</v>
      </c>
      <c r="AY136" s="135" t="s">
        <v>141</v>
      </c>
      <c r="BK136" s="136">
        <f>$BK$137+$BK$140+$BK$150+$BK$156</f>
        <v>0</v>
      </c>
    </row>
    <row r="137" spans="2:63" s="127" customFormat="1" ht="21" customHeight="1">
      <c r="B137" s="128"/>
      <c r="C137" s="129"/>
      <c r="D137" s="137" t="s">
        <v>112</v>
      </c>
      <c r="E137" s="129"/>
      <c r="F137" s="129"/>
      <c r="G137" s="129"/>
      <c r="H137" s="129"/>
      <c r="I137" s="129"/>
      <c r="J137" s="129"/>
      <c r="K137" s="129"/>
      <c r="L137" s="129"/>
      <c r="M137" s="129"/>
      <c r="N137" s="222">
        <f>$BK$137</f>
        <v>0</v>
      </c>
      <c r="O137" s="221"/>
      <c r="P137" s="221"/>
      <c r="Q137" s="221"/>
      <c r="R137" s="131"/>
      <c r="T137" s="132"/>
      <c r="U137" s="129"/>
      <c r="V137" s="129"/>
      <c r="W137" s="133">
        <f>SUM($W$138:$W$139)</f>
        <v>7.644</v>
      </c>
      <c r="X137" s="129"/>
      <c r="Y137" s="133">
        <f>SUM($Y$138:$Y$139)</f>
        <v>0</v>
      </c>
      <c r="Z137" s="129"/>
      <c r="AA137" s="134">
        <f>SUM($AA$138:$AA$139)</f>
        <v>0</v>
      </c>
      <c r="AR137" s="135" t="s">
        <v>119</v>
      </c>
      <c r="AT137" s="135" t="s">
        <v>71</v>
      </c>
      <c r="AU137" s="135" t="s">
        <v>79</v>
      </c>
      <c r="AY137" s="135" t="s">
        <v>141</v>
      </c>
      <c r="BK137" s="136">
        <f>SUM($BK$138:$BK$139)</f>
        <v>0</v>
      </c>
    </row>
    <row r="138" spans="2:64" s="6" customFormat="1" ht="27" customHeight="1">
      <c r="B138" s="23"/>
      <c r="C138" s="138" t="s">
        <v>164</v>
      </c>
      <c r="D138" s="138" t="s">
        <v>142</v>
      </c>
      <c r="E138" s="139" t="s">
        <v>165</v>
      </c>
      <c r="F138" s="212" t="s">
        <v>166</v>
      </c>
      <c r="G138" s="213"/>
      <c r="H138" s="213"/>
      <c r="I138" s="213"/>
      <c r="J138" s="140" t="s">
        <v>167</v>
      </c>
      <c r="K138" s="141">
        <v>49</v>
      </c>
      <c r="L138" s="214">
        <v>0</v>
      </c>
      <c r="M138" s="213"/>
      <c r="N138" s="215">
        <f>ROUND($L$138*$K$138,3)</f>
        <v>0</v>
      </c>
      <c r="O138" s="213"/>
      <c r="P138" s="213"/>
      <c r="Q138" s="213"/>
      <c r="R138" s="25"/>
      <c r="T138" s="143"/>
      <c r="U138" s="30" t="s">
        <v>39</v>
      </c>
      <c r="V138" s="144">
        <v>0.156</v>
      </c>
      <c r="W138" s="144">
        <f>$V$138*$K$138</f>
        <v>7.644</v>
      </c>
      <c r="X138" s="144">
        <v>0</v>
      </c>
      <c r="Y138" s="144">
        <f>$X$138*$K$138</f>
        <v>0</v>
      </c>
      <c r="Z138" s="144">
        <v>0</v>
      </c>
      <c r="AA138" s="145">
        <f>$Z$138*$K$138</f>
        <v>0</v>
      </c>
      <c r="AR138" s="6" t="s">
        <v>168</v>
      </c>
      <c r="AT138" s="6" t="s">
        <v>142</v>
      </c>
      <c r="AU138" s="6" t="s">
        <v>119</v>
      </c>
      <c r="AY138" s="6" t="s">
        <v>141</v>
      </c>
      <c r="BE138" s="91">
        <f>IF($U$138="základná",$N$138,0)</f>
        <v>0</v>
      </c>
      <c r="BF138" s="91">
        <f>IF($U$138="znížená",$N$138,0)</f>
        <v>0</v>
      </c>
      <c r="BG138" s="91">
        <f>IF($U$138="zákl. prenesená",$N$138,0)</f>
        <v>0</v>
      </c>
      <c r="BH138" s="91">
        <f>IF($U$138="zníž. prenesená",$N$138,0)</f>
        <v>0</v>
      </c>
      <c r="BI138" s="91">
        <f>IF($U$138="nulová",$N$138,0)</f>
        <v>0</v>
      </c>
      <c r="BJ138" s="6" t="s">
        <v>119</v>
      </c>
      <c r="BK138" s="146">
        <f>ROUND($L$138*$K$138,3)</f>
        <v>0</v>
      </c>
      <c r="BL138" s="6" t="s">
        <v>168</v>
      </c>
    </row>
    <row r="139" spans="2:64" s="6" customFormat="1" ht="27" customHeight="1">
      <c r="B139" s="23"/>
      <c r="C139" s="138" t="s">
        <v>169</v>
      </c>
      <c r="D139" s="138" t="s">
        <v>142</v>
      </c>
      <c r="E139" s="139" t="s">
        <v>170</v>
      </c>
      <c r="F139" s="212" t="s">
        <v>171</v>
      </c>
      <c r="G139" s="213"/>
      <c r="H139" s="213"/>
      <c r="I139" s="213"/>
      <c r="J139" s="140" t="s">
        <v>172</v>
      </c>
      <c r="K139" s="142">
        <v>0</v>
      </c>
      <c r="L139" s="214">
        <v>0</v>
      </c>
      <c r="M139" s="213"/>
      <c r="N139" s="215">
        <f>ROUND($L$139*$K$139,3)</f>
        <v>0</v>
      </c>
      <c r="O139" s="213"/>
      <c r="P139" s="213"/>
      <c r="Q139" s="213"/>
      <c r="R139" s="25"/>
      <c r="T139" s="143"/>
      <c r="U139" s="30" t="s">
        <v>39</v>
      </c>
      <c r="V139" s="144">
        <v>0</v>
      </c>
      <c r="W139" s="144">
        <f>$V$139*$K$139</f>
        <v>0</v>
      </c>
      <c r="X139" s="144">
        <v>0</v>
      </c>
      <c r="Y139" s="144">
        <f>$X$139*$K$139</f>
        <v>0</v>
      </c>
      <c r="Z139" s="144">
        <v>0</v>
      </c>
      <c r="AA139" s="145">
        <f>$Z$139*$K$139</f>
        <v>0</v>
      </c>
      <c r="AR139" s="6" t="s">
        <v>168</v>
      </c>
      <c r="AT139" s="6" t="s">
        <v>142</v>
      </c>
      <c r="AU139" s="6" t="s">
        <v>119</v>
      </c>
      <c r="AY139" s="6" t="s">
        <v>141</v>
      </c>
      <c r="BE139" s="91">
        <f>IF($U$139="základná",$N$139,0)</f>
        <v>0</v>
      </c>
      <c r="BF139" s="91">
        <f>IF($U$139="znížená",$N$139,0)</f>
        <v>0</v>
      </c>
      <c r="BG139" s="91">
        <f>IF($U$139="zákl. prenesená",$N$139,0)</f>
        <v>0</v>
      </c>
      <c r="BH139" s="91">
        <f>IF($U$139="zníž. prenesená",$N$139,0)</f>
        <v>0</v>
      </c>
      <c r="BI139" s="91">
        <f>IF($U$139="nulová",$N$139,0)</f>
        <v>0</v>
      </c>
      <c r="BJ139" s="6" t="s">
        <v>119</v>
      </c>
      <c r="BK139" s="146">
        <f>ROUND($L$139*$K$139,3)</f>
        <v>0</v>
      </c>
      <c r="BL139" s="6" t="s">
        <v>168</v>
      </c>
    </row>
    <row r="140" spans="2:63" s="127" customFormat="1" ht="30.75" customHeight="1">
      <c r="B140" s="128"/>
      <c r="C140" s="129"/>
      <c r="D140" s="137" t="s">
        <v>113</v>
      </c>
      <c r="E140" s="129"/>
      <c r="F140" s="129"/>
      <c r="G140" s="129"/>
      <c r="H140" s="129"/>
      <c r="I140" s="129"/>
      <c r="J140" s="129"/>
      <c r="K140" s="129"/>
      <c r="L140" s="129"/>
      <c r="M140" s="129"/>
      <c r="N140" s="222">
        <f>$BK$140</f>
        <v>0</v>
      </c>
      <c r="O140" s="221"/>
      <c r="P140" s="221"/>
      <c r="Q140" s="221"/>
      <c r="R140" s="131"/>
      <c r="T140" s="132"/>
      <c r="U140" s="129"/>
      <c r="V140" s="129"/>
      <c r="W140" s="133">
        <f>SUM($W$141:$W$149)</f>
        <v>122.81458</v>
      </c>
      <c r="X140" s="129"/>
      <c r="Y140" s="133">
        <f>SUM($Y$141:$Y$149)</f>
        <v>0.87563</v>
      </c>
      <c r="Z140" s="129"/>
      <c r="AA140" s="134">
        <f>SUM($AA$141:$AA$149)</f>
        <v>0.00833</v>
      </c>
      <c r="AR140" s="135" t="s">
        <v>119</v>
      </c>
      <c r="AT140" s="135" t="s">
        <v>71</v>
      </c>
      <c r="AU140" s="135" t="s">
        <v>79</v>
      </c>
      <c r="AY140" s="135" t="s">
        <v>141</v>
      </c>
      <c r="BK140" s="136">
        <f>SUM($BK$141:$BK$149)</f>
        <v>0</v>
      </c>
    </row>
    <row r="141" spans="2:64" s="6" customFormat="1" ht="27" customHeight="1">
      <c r="B141" s="23"/>
      <c r="C141" s="138" t="s">
        <v>173</v>
      </c>
      <c r="D141" s="138" t="s">
        <v>142</v>
      </c>
      <c r="E141" s="139" t="s">
        <v>174</v>
      </c>
      <c r="F141" s="212" t="s">
        <v>175</v>
      </c>
      <c r="G141" s="213"/>
      <c r="H141" s="213"/>
      <c r="I141" s="213"/>
      <c r="J141" s="140" t="s">
        <v>167</v>
      </c>
      <c r="K141" s="141">
        <v>49</v>
      </c>
      <c r="L141" s="214">
        <v>0</v>
      </c>
      <c r="M141" s="213"/>
      <c r="N141" s="215">
        <f>ROUND($L$141*$K$141,3)</f>
        <v>0</v>
      </c>
      <c r="O141" s="213"/>
      <c r="P141" s="213"/>
      <c r="Q141" s="213"/>
      <c r="R141" s="25"/>
      <c r="T141" s="143"/>
      <c r="U141" s="30" t="s">
        <v>39</v>
      </c>
      <c r="V141" s="144">
        <v>0.31464</v>
      </c>
      <c r="W141" s="144">
        <f>$V$141*$K$141</f>
        <v>15.417359999999999</v>
      </c>
      <c r="X141" s="144">
        <v>0.00012</v>
      </c>
      <c r="Y141" s="144">
        <f>$X$141*$K$141</f>
        <v>0.00588</v>
      </c>
      <c r="Z141" s="144">
        <v>0.00012</v>
      </c>
      <c r="AA141" s="145">
        <f>$Z$141*$K$141</f>
        <v>0.00588</v>
      </c>
      <c r="AR141" s="6" t="s">
        <v>168</v>
      </c>
      <c r="AT141" s="6" t="s">
        <v>142</v>
      </c>
      <c r="AU141" s="6" t="s">
        <v>119</v>
      </c>
      <c r="AY141" s="6" t="s">
        <v>141</v>
      </c>
      <c r="BE141" s="91">
        <f>IF($U$141="základná",$N$141,0)</f>
        <v>0</v>
      </c>
      <c r="BF141" s="91">
        <f>IF($U$141="znížená",$N$141,0)</f>
        <v>0</v>
      </c>
      <c r="BG141" s="91">
        <f>IF($U$141="zákl. prenesená",$N$141,0)</f>
        <v>0</v>
      </c>
      <c r="BH141" s="91">
        <f>IF($U$141="zníž. prenesená",$N$141,0)</f>
        <v>0</v>
      </c>
      <c r="BI141" s="91">
        <f>IF($U$141="nulová",$N$141,0)</f>
        <v>0</v>
      </c>
      <c r="BJ141" s="6" t="s">
        <v>119</v>
      </c>
      <c r="BK141" s="146">
        <f>ROUND($L$141*$K$141,3)</f>
        <v>0</v>
      </c>
      <c r="BL141" s="6" t="s">
        <v>168</v>
      </c>
    </row>
    <row r="142" spans="2:64" s="6" customFormat="1" ht="27" customHeight="1">
      <c r="B142" s="23"/>
      <c r="C142" s="138" t="s">
        <v>176</v>
      </c>
      <c r="D142" s="138" t="s">
        <v>142</v>
      </c>
      <c r="E142" s="139" t="s">
        <v>177</v>
      </c>
      <c r="F142" s="212" t="s">
        <v>178</v>
      </c>
      <c r="G142" s="213"/>
      <c r="H142" s="213"/>
      <c r="I142" s="213"/>
      <c r="J142" s="140" t="s">
        <v>179</v>
      </c>
      <c r="K142" s="141">
        <v>49</v>
      </c>
      <c r="L142" s="214">
        <v>0</v>
      </c>
      <c r="M142" s="213"/>
      <c r="N142" s="215">
        <f>ROUND($L$142*$K$142,3)</f>
        <v>0</v>
      </c>
      <c r="O142" s="213"/>
      <c r="P142" s="213"/>
      <c r="Q142" s="213"/>
      <c r="R142" s="25"/>
      <c r="T142" s="143"/>
      <c r="U142" s="30" t="s">
        <v>39</v>
      </c>
      <c r="V142" s="144">
        <v>1.49985</v>
      </c>
      <c r="W142" s="144">
        <f>$V$142*$K$142</f>
        <v>73.49265</v>
      </c>
      <c r="X142" s="144">
        <v>0.00057</v>
      </c>
      <c r="Y142" s="144">
        <f>$X$142*$K$142</f>
        <v>0.02793</v>
      </c>
      <c r="Z142" s="144">
        <v>0</v>
      </c>
      <c r="AA142" s="145">
        <f>$Z$142*$K$142</f>
        <v>0</v>
      </c>
      <c r="AR142" s="6" t="s">
        <v>168</v>
      </c>
      <c r="AT142" s="6" t="s">
        <v>142</v>
      </c>
      <c r="AU142" s="6" t="s">
        <v>119</v>
      </c>
      <c r="AY142" s="6" t="s">
        <v>141</v>
      </c>
      <c r="BE142" s="91">
        <f>IF($U$142="základná",$N$142,0)</f>
        <v>0</v>
      </c>
      <c r="BF142" s="91">
        <f>IF($U$142="znížená",$N$142,0)</f>
        <v>0</v>
      </c>
      <c r="BG142" s="91">
        <f>IF($U$142="zákl. prenesená",$N$142,0)</f>
        <v>0</v>
      </c>
      <c r="BH142" s="91">
        <f>IF($U$142="zníž. prenesená",$N$142,0)</f>
        <v>0</v>
      </c>
      <c r="BI142" s="91">
        <f>IF($U$142="nulová",$N$142,0)</f>
        <v>0</v>
      </c>
      <c r="BJ142" s="6" t="s">
        <v>119</v>
      </c>
      <c r="BK142" s="146">
        <f>ROUND($L$142*$K$142,3)</f>
        <v>0</v>
      </c>
      <c r="BL142" s="6" t="s">
        <v>168</v>
      </c>
    </row>
    <row r="143" spans="2:64" s="6" customFormat="1" ht="15.75" customHeight="1">
      <c r="B143" s="23"/>
      <c r="C143" s="147" t="s">
        <v>180</v>
      </c>
      <c r="D143" s="147" t="s">
        <v>181</v>
      </c>
      <c r="E143" s="148" t="s">
        <v>182</v>
      </c>
      <c r="F143" s="216" t="s">
        <v>183</v>
      </c>
      <c r="G143" s="217"/>
      <c r="H143" s="217"/>
      <c r="I143" s="217"/>
      <c r="J143" s="149" t="s">
        <v>167</v>
      </c>
      <c r="K143" s="150">
        <v>49</v>
      </c>
      <c r="L143" s="218">
        <v>0</v>
      </c>
      <c r="M143" s="217"/>
      <c r="N143" s="219">
        <f>ROUND($L$143*$K$143,3)</f>
        <v>0</v>
      </c>
      <c r="O143" s="213"/>
      <c r="P143" s="213"/>
      <c r="Q143" s="213"/>
      <c r="R143" s="25"/>
      <c r="T143" s="143"/>
      <c r="U143" s="30" t="s">
        <v>39</v>
      </c>
      <c r="V143" s="144">
        <v>0</v>
      </c>
      <c r="W143" s="144">
        <f>$V$143*$K$143</f>
        <v>0</v>
      </c>
      <c r="X143" s="144">
        <v>0.0145</v>
      </c>
      <c r="Y143" s="144">
        <f>$X$143*$K$143</f>
        <v>0.7105</v>
      </c>
      <c r="Z143" s="144">
        <v>0</v>
      </c>
      <c r="AA143" s="145">
        <f>$Z$143*$K$143</f>
        <v>0</v>
      </c>
      <c r="AR143" s="6" t="s">
        <v>184</v>
      </c>
      <c r="AT143" s="6" t="s">
        <v>181</v>
      </c>
      <c r="AU143" s="6" t="s">
        <v>119</v>
      </c>
      <c r="AY143" s="6" t="s">
        <v>141</v>
      </c>
      <c r="BE143" s="91">
        <f>IF($U$143="základná",$N$143,0)</f>
        <v>0</v>
      </c>
      <c r="BF143" s="91">
        <f>IF($U$143="znížená",$N$143,0)</f>
        <v>0</v>
      </c>
      <c r="BG143" s="91">
        <f>IF($U$143="zákl. prenesená",$N$143,0)</f>
        <v>0</v>
      </c>
      <c r="BH143" s="91">
        <f>IF($U$143="zníž. prenesená",$N$143,0)</f>
        <v>0</v>
      </c>
      <c r="BI143" s="91">
        <f>IF($U$143="nulová",$N$143,0)</f>
        <v>0</v>
      </c>
      <c r="BJ143" s="6" t="s">
        <v>119</v>
      </c>
      <c r="BK143" s="146">
        <f>ROUND($L$143*$K$143,3)</f>
        <v>0</v>
      </c>
      <c r="BL143" s="6" t="s">
        <v>168</v>
      </c>
    </row>
    <row r="144" spans="2:64" s="6" customFormat="1" ht="27" customHeight="1">
      <c r="B144" s="23"/>
      <c r="C144" s="138" t="s">
        <v>185</v>
      </c>
      <c r="D144" s="138" t="s">
        <v>142</v>
      </c>
      <c r="E144" s="139" t="s">
        <v>186</v>
      </c>
      <c r="F144" s="212" t="s">
        <v>187</v>
      </c>
      <c r="G144" s="213"/>
      <c r="H144" s="213"/>
      <c r="I144" s="213"/>
      <c r="J144" s="140" t="s">
        <v>167</v>
      </c>
      <c r="K144" s="141">
        <v>49</v>
      </c>
      <c r="L144" s="214">
        <v>0</v>
      </c>
      <c r="M144" s="213"/>
      <c r="N144" s="215">
        <f>ROUND($L$144*$K$144,3)</f>
        <v>0</v>
      </c>
      <c r="O144" s="213"/>
      <c r="P144" s="213"/>
      <c r="Q144" s="213"/>
      <c r="R144" s="25"/>
      <c r="T144" s="143"/>
      <c r="U144" s="30" t="s">
        <v>39</v>
      </c>
      <c r="V144" s="144">
        <v>0.14305</v>
      </c>
      <c r="W144" s="144">
        <f>$V$144*$K$144</f>
        <v>7.00945</v>
      </c>
      <c r="X144" s="144">
        <v>1E-05</v>
      </c>
      <c r="Y144" s="144">
        <f>$X$144*$K$144</f>
        <v>0.0004900000000000001</v>
      </c>
      <c r="Z144" s="144">
        <v>5E-05</v>
      </c>
      <c r="AA144" s="145">
        <f>$Z$144*$K$144</f>
        <v>0.00245</v>
      </c>
      <c r="AR144" s="6" t="s">
        <v>168</v>
      </c>
      <c r="AT144" s="6" t="s">
        <v>142</v>
      </c>
      <c r="AU144" s="6" t="s">
        <v>119</v>
      </c>
      <c r="AY144" s="6" t="s">
        <v>141</v>
      </c>
      <c r="BE144" s="91">
        <f>IF($U$144="základná",$N$144,0)</f>
        <v>0</v>
      </c>
      <c r="BF144" s="91">
        <f>IF($U$144="znížená",$N$144,0)</f>
        <v>0</v>
      </c>
      <c r="BG144" s="91">
        <f>IF($U$144="zákl. prenesená",$N$144,0)</f>
        <v>0</v>
      </c>
      <c r="BH144" s="91">
        <f>IF($U$144="zníž. prenesená",$N$144,0)</f>
        <v>0</v>
      </c>
      <c r="BI144" s="91">
        <f>IF($U$144="nulová",$N$144,0)</f>
        <v>0</v>
      </c>
      <c r="BJ144" s="6" t="s">
        <v>119</v>
      </c>
      <c r="BK144" s="146">
        <f>ROUND($L$144*$K$144,3)</f>
        <v>0</v>
      </c>
      <c r="BL144" s="6" t="s">
        <v>168</v>
      </c>
    </row>
    <row r="145" spans="2:64" s="6" customFormat="1" ht="27" customHeight="1">
      <c r="B145" s="23"/>
      <c r="C145" s="138" t="s">
        <v>188</v>
      </c>
      <c r="D145" s="138" t="s">
        <v>142</v>
      </c>
      <c r="E145" s="139" t="s">
        <v>189</v>
      </c>
      <c r="F145" s="212" t="s">
        <v>190</v>
      </c>
      <c r="G145" s="213"/>
      <c r="H145" s="213"/>
      <c r="I145" s="213"/>
      <c r="J145" s="140" t="s">
        <v>167</v>
      </c>
      <c r="K145" s="141">
        <v>49</v>
      </c>
      <c r="L145" s="214">
        <v>0</v>
      </c>
      <c r="M145" s="213"/>
      <c r="N145" s="215">
        <f>ROUND($L$145*$K$145,3)</f>
        <v>0</v>
      </c>
      <c r="O145" s="213"/>
      <c r="P145" s="213"/>
      <c r="Q145" s="213"/>
      <c r="R145" s="25"/>
      <c r="T145" s="143"/>
      <c r="U145" s="30" t="s">
        <v>39</v>
      </c>
      <c r="V145" s="144">
        <v>0.39272</v>
      </c>
      <c r="W145" s="144">
        <f>$V$145*$K$145</f>
        <v>19.243280000000002</v>
      </c>
      <c r="X145" s="144">
        <v>0.00012</v>
      </c>
      <c r="Y145" s="144">
        <f>$X$145*$K$145</f>
        <v>0.00588</v>
      </c>
      <c r="Z145" s="144">
        <v>0</v>
      </c>
      <c r="AA145" s="145">
        <f>$Z$145*$K$145</f>
        <v>0</v>
      </c>
      <c r="AR145" s="6" t="s">
        <v>168</v>
      </c>
      <c r="AT145" s="6" t="s">
        <v>142</v>
      </c>
      <c r="AU145" s="6" t="s">
        <v>119</v>
      </c>
      <c r="AY145" s="6" t="s">
        <v>141</v>
      </c>
      <c r="BE145" s="91">
        <f>IF($U$145="základná",$N$145,0)</f>
        <v>0</v>
      </c>
      <c r="BF145" s="91">
        <f>IF($U$145="znížená",$N$145,0)</f>
        <v>0</v>
      </c>
      <c r="BG145" s="91">
        <f>IF($U$145="zákl. prenesená",$N$145,0)</f>
        <v>0</v>
      </c>
      <c r="BH145" s="91">
        <f>IF($U$145="zníž. prenesená",$N$145,0)</f>
        <v>0</v>
      </c>
      <c r="BI145" s="91">
        <f>IF($U$145="nulová",$N$145,0)</f>
        <v>0</v>
      </c>
      <c r="BJ145" s="6" t="s">
        <v>119</v>
      </c>
      <c r="BK145" s="146">
        <f>ROUND($L$145*$K$145,3)</f>
        <v>0</v>
      </c>
      <c r="BL145" s="6" t="s">
        <v>168</v>
      </c>
    </row>
    <row r="146" spans="2:64" s="6" customFormat="1" ht="15.75" customHeight="1">
      <c r="B146" s="23"/>
      <c r="C146" s="147" t="s">
        <v>191</v>
      </c>
      <c r="D146" s="147" t="s">
        <v>181</v>
      </c>
      <c r="E146" s="148" t="s">
        <v>192</v>
      </c>
      <c r="F146" s="216" t="s">
        <v>193</v>
      </c>
      <c r="G146" s="217"/>
      <c r="H146" s="217"/>
      <c r="I146" s="217"/>
      <c r="J146" s="149" t="s">
        <v>167</v>
      </c>
      <c r="K146" s="150">
        <v>49</v>
      </c>
      <c r="L146" s="218">
        <v>0</v>
      </c>
      <c r="M146" s="217"/>
      <c r="N146" s="219">
        <f>ROUND($L$146*$K$146,3)</f>
        <v>0</v>
      </c>
      <c r="O146" s="213"/>
      <c r="P146" s="213"/>
      <c r="Q146" s="213"/>
      <c r="R146" s="25"/>
      <c r="T146" s="143"/>
      <c r="U146" s="30" t="s">
        <v>39</v>
      </c>
      <c r="V146" s="144">
        <v>0</v>
      </c>
      <c r="W146" s="144">
        <f>$V$146*$K$146</f>
        <v>0</v>
      </c>
      <c r="X146" s="144">
        <v>0.002</v>
      </c>
      <c r="Y146" s="144">
        <f>$X$146*$K$146</f>
        <v>0.098</v>
      </c>
      <c r="Z146" s="144">
        <v>0</v>
      </c>
      <c r="AA146" s="145">
        <f>$Z$146*$K$146</f>
        <v>0</v>
      </c>
      <c r="AR146" s="6" t="s">
        <v>184</v>
      </c>
      <c r="AT146" s="6" t="s">
        <v>181</v>
      </c>
      <c r="AU146" s="6" t="s">
        <v>119</v>
      </c>
      <c r="AY146" s="6" t="s">
        <v>141</v>
      </c>
      <c r="BE146" s="91">
        <f>IF($U$146="základná",$N$146,0)</f>
        <v>0</v>
      </c>
      <c r="BF146" s="91">
        <f>IF($U$146="znížená",$N$146,0)</f>
        <v>0</v>
      </c>
      <c r="BG146" s="91">
        <f>IF($U$146="zákl. prenesená",$N$146,0)</f>
        <v>0</v>
      </c>
      <c r="BH146" s="91">
        <f>IF($U$146="zníž. prenesená",$N$146,0)</f>
        <v>0</v>
      </c>
      <c r="BI146" s="91">
        <f>IF($U$146="nulová",$N$146,0)</f>
        <v>0</v>
      </c>
      <c r="BJ146" s="6" t="s">
        <v>119</v>
      </c>
      <c r="BK146" s="146">
        <f>ROUND($L$146*$K$146,3)</f>
        <v>0</v>
      </c>
      <c r="BL146" s="6" t="s">
        <v>168</v>
      </c>
    </row>
    <row r="147" spans="2:64" s="6" customFormat="1" ht="27" customHeight="1">
      <c r="B147" s="23"/>
      <c r="C147" s="138" t="s">
        <v>168</v>
      </c>
      <c r="D147" s="138" t="s">
        <v>142</v>
      </c>
      <c r="E147" s="139" t="s">
        <v>194</v>
      </c>
      <c r="F147" s="212" t="s">
        <v>195</v>
      </c>
      <c r="G147" s="213"/>
      <c r="H147" s="213"/>
      <c r="I147" s="213"/>
      <c r="J147" s="140" t="s">
        <v>167</v>
      </c>
      <c r="K147" s="141">
        <v>49</v>
      </c>
      <c r="L147" s="214">
        <v>0</v>
      </c>
      <c r="M147" s="213"/>
      <c r="N147" s="215">
        <f>ROUND($L$147*$K$147,3)</f>
        <v>0</v>
      </c>
      <c r="O147" s="213"/>
      <c r="P147" s="213"/>
      <c r="Q147" s="213"/>
      <c r="R147" s="25"/>
      <c r="T147" s="143"/>
      <c r="U147" s="30" t="s">
        <v>39</v>
      </c>
      <c r="V147" s="144">
        <v>0.15616</v>
      </c>
      <c r="W147" s="144">
        <f>$V$147*$K$147</f>
        <v>7.65184</v>
      </c>
      <c r="X147" s="144">
        <v>1E-05</v>
      </c>
      <c r="Y147" s="144">
        <f>$X$147*$K$147</f>
        <v>0.0004900000000000001</v>
      </c>
      <c r="Z147" s="144">
        <v>0</v>
      </c>
      <c r="AA147" s="145">
        <f>$Z$147*$K$147</f>
        <v>0</v>
      </c>
      <c r="AR147" s="6" t="s">
        <v>168</v>
      </c>
      <c r="AT147" s="6" t="s">
        <v>142</v>
      </c>
      <c r="AU147" s="6" t="s">
        <v>119</v>
      </c>
      <c r="AY147" s="6" t="s">
        <v>141</v>
      </c>
      <c r="BE147" s="91">
        <f>IF($U$147="základná",$N$147,0)</f>
        <v>0</v>
      </c>
      <c r="BF147" s="91">
        <f>IF($U$147="znížená",$N$147,0)</f>
        <v>0</v>
      </c>
      <c r="BG147" s="91">
        <f>IF($U$147="zákl. prenesená",$N$147,0)</f>
        <v>0</v>
      </c>
      <c r="BH147" s="91">
        <f>IF($U$147="zníž. prenesená",$N$147,0)</f>
        <v>0</v>
      </c>
      <c r="BI147" s="91">
        <f>IF($U$147="nulová",$N$147,0)</f>
        <v>0</v>
      </c>
      <c r="BJ147" s="6" t="s">
        <v>119</v>
      </c>
      <c r="BK147" s="146">
        <f>ROUND($L$147*$K$147,3)</f>
        <v>0</v>
      </c>
      <c r="BL147" s="6" t="s">
        <v>168</v>
      </c>
    </row>
    <row r="148" spans="2:64" s="6" customFormat="1" ht="15.75" customHeight="1">
      <c r="B148" s="23"/>
      <c r="C148" s="147" t="s">
        <v>196</v>
      </c>
      <c r="D148" s="147" t="s">
        <v>181</v>
      </c>
      <c r="E148" s="148" t="s">
        <v>197</v>
      </c>
      <c r="F148" s="216" t="s">
        <v>198</v>
      </c>
      <c r="G148" s="217"/>
      <c r="H148" s="217"/>
      <c r="I148" s="217"/>
      <c r="J148" s="149" t="s">
        <v>167</v>
      </c>
      <c r="K148" s="150">
        <v>49</v>
      </c>
      <c r="L148" s="218">
        <v>0</v>
      </c>
      <c r="M148" s="217"/>
      <c r="N148" s="219">
        <f>ROUND($L$148*$K$148,3)</f>
        <v>0</v>
      </c>
      <c r="O148" s="213"/>
      <c r="P148" s="213"/>
      <c r="Q148" s="213"/>
      <c r="R148" s="25"/>
      <c r="T148" s="143"/>
      <c r="U148" s="30" t="s">
        <v>39</v>
      </c>
      <c r="V148" s="144">
        <v>0</v>
      </c>
      <c r="W148" s="144">
        <f>$V$148*$K$148</f>
        <v>0</v>
      </c>
      <c r="X148" s="144">
        <v>0.00054</v>
      </c>
      <c r="Y148" s="144">
        <f>$X$148*$K$148</f>
        <v>0.02646</v>
      </c>
      <c r="Z148" s="144">
        <v>0</v>
      </c>
      <c r="AA148" s="145">
        <f>$Z$148*$K$148</f>
        <v>0</v>
      </c>
      <c r="AR148" s="6" t="s">
        <v>184</v>
      </c>
      <c r="AT148" s="6" t="s">
        <v>181</v>
      </c>
      <c r="AU148" s="6" t="s">
        <v>119</v>
      </c>
      <c r="AY148" s="6" t="s">
        <v>141</v>
      </c>
      <c r="BE148" s="91">
        <f>IF($U$148="základná",$N$148,0)</f>
        <v>0</v>
      </c>
      <c r="BF148" s="91">
        <f>IF($U$148="znížená",$N$148,0)</f>
        <v>0</v>
      </c>
      <c r="BG148" s="91">
        <f>IF($U$148="zákl. prenesená",$N$148,0)</f>
        <v>0</v>
      </c>
      <c r="BH148" s="91">
        <f>IF($U$148="zníž. prenesená",$N$148,0)</f>
        <v>0</v>
      </c>
      <c r="BI148" s="91">
        <f>IF($U$148="nulová",$N$148,0)</f>
        <v>0</v>
      </c>
      <c r="BJ148" s="6" t="s">
        <v>119</v>
      </c>
      <c r="BK148" s="146">
        <f>ROUND($L$148*$K$148,3)</f>
        <v>0</v>
      </c>
      <c r="BL148" s="6" t="s">
        <v>168</v>
      </c>
    </row>
    <row r="149" spans="2:64" s="6" customFormat="1" ht="27" customHeight="1">
      <c r="B149" s="23"/>
      <c r="C149" s="138" t="s">
        <v>199</v>
      </c>
      <c r="D149" s="138" t="s">
        <v>142</v>
      </c>
      <c r="E149" s="139" t="s">
        <v>200</v>
      </c>
      <c r="F149" s="212" t="s">
        <v>201</v>
      </c>
      <c r="G149" s="213"/>
      <c r="H149" s="213"/>
      <c r="I149" s="213"/>
      <c r="J149" s="140" t="s">
        <v>172</v>
      </c>
      <c r="K149" s="142">
        <v>0</v>
      </c>
      <c r="L149" s="214">
        <v>0</v>
      </c>
      <c r="M149" s="213"/>
      <c r="N149" s="215">
        <f>ROUND($L$149*$K$149,3)</f>
        <v>0</v>
      </c>
      <c r="O149" s="213"/>
      <c r="P149" s="213"/>
      <c r="Q149" s="213"/>
      <c r="R149" s="25"/>
      <c r="T149" s="143"/>
      <c r="U149" s="30" t="s">
        <v>39</v>
      </c>
      <c r="V149" s="144">
        <v>0</v>
      </c>
      <c r="W149" s="144">
        <f>$V$149*$K$149</f>
        <v>0</v>
      </c>
      <c r="X149" s="144">
        <v>0</v>
      </c>
      <c r="Y149" s="144">
        <f>$X$149*$K$149</f>
        <v>0</v>
      </c>
      <c r="Z149" s="144">
        <v>0</v>
      </c>
      <c r="AA149" s="145">
        <f>$Z$149*$K$149</f>
        <v>0</v>
      </c>
      <c r="AR149" s="6" t="s">
        <v>168</v>
      </c>
      <c r="AT149" s="6" t="s">
        <v>142</v>
      </c>
      <c r="AU149" s="6" t="s">
        <v>119</v>
      </c>
      <c r="AY149" s="6" t="s">
        <v>141</v>
      </c>
      <c r="BE149" s="91">
        <f>IF($U$149="základná",$N$149,0)</f>
        <v>0</v>
      </c>
      <c r="BF149" s="91">
        <f>IF($U$149="znížená",$N$149,0)</f>
        <v>0</v>
      </c>
      <c r="BG149" s="91">
        <f>IF($U$149="zákl. prenesená",$N$149,0)</f>
        <v>0</v>
      </c>
      <c r="BH149" s="91">
        <f>IF($U$149="zníž. prenesená",$N$149,0)</f>
        <v>0</v>
      </c>
      <c r="BI149" s="91">
        <f>IF($U$149="nulová",$N$149,0)</f>
        <v>0</v>
      </c>
      <c r="BJ149" s="6" t="s">
        <v>119</v>
      </c>
      <c r="BK149" s="146">
        <f>ROUND($L$149*$K$149,3)</f>
        <v>0</v>
      </c>
      <c r="BL149" s="6" t="s">
        <v>168</v>
      </c>
    </row>
    <row r="150" spans="2:63" s="127" customFormat="1" ht="30.75" customHeight="1">
      <c r="B150" s="128"/>
      <c r="C150" s="129"/>
      <c r="D150" s="137" t="s">
        <v>114</v>
      </c>
      <c r="E150" s="129"/>
      <c r="F150" s="129"/>
      <c r="G150" s="129"/>
      <c r="H150" s="129"/>
      <c r="I150" s="129"/>
      <c r="J150" s="129"/>
      <c r="K150" s="129"/>
      <c r="L150" s="129"/>
      <c r="M150" s="129"/>
      <c r="N150" s="222">
        <f>$BK$150</f>
        <v>0</v>
      </c>
      <c r="O150" s="221"/>
      <c r="P150" s="221"/>
      <c r="Q150" s="221"/>
      <c r="R150" s="131"/>
      <c r="T150" s="132"/>
      <c r="U150" s="129"/>
      <c r="V150" s="129"/>
      <c r="W150" s="133">
        <f>SUM($W$151:$W$155)</f>
        <v>343.646808</v>
      </c>
      <c r="X150" s="129"/>
      <c r="Y150" s="133">
        <f>SUM($Y$151:$Y$155)</f>
        <v>8.936682000000001</v>
      </c>
      <c r="Z150" s="129"/>
      <c r="AA150" s="134">
        <f>SUM($AA$151:$AA$155)</f>
        <v>0</v>
      </c>
      <c r="AR150" s="135" t="s">
        <v>119</v>
      </c>
      <c r="AT150" s="135" t="s">
        <v>71</v>
      </c>
      <c r="AU150" s="135" t="s">
        <v>79</v>
      </c>
      <c r="AY150" s="135" t="s">
        <v>141</v>
      </c>
      <c r="BK150" s="136">
        <f>SUM($BK$151:$BK$155)</f>
        <v>0</v>
      </c>
    </row>
    <row r="151" spans="2:64" s="6" customFormat="1" ht="39" customHeight="1">
      <c r="B151" s="23"/>
      <c r="C151" s="138" t="s">
        <v>202</v>
      </c>
      <c r="D151" s="138" t="s">
        <v>142</v>
      </c>
      <c r="E151" s="139" t="s">
        <v>203</v>
      </c>
      <c r="F151" s="212" t="s">
        <v>204</v>
      </c>
      <c r="G151" s="213"/>
      <c r="H151" s="213"/>
      <c r="I151" s="213"/>
      <c r="J151" s="140" t="s">
        <v>145</v>
      </c>
      <c r="K151" s="141">
        <v>145.8</v>
      </c>
      <c r="L151" s="214">
        <v>0</v>
      </c>
      <c r="M151" s="213"/>
      <c r="N151" s="215">
        <f>ROUND($L$151*$K$151,3)</f>
        <v>0</v>
      </c>
      <c r="O151" s="213"/>
      <c r="P151" s="213"/>
      <c r="Q151" s="213"/>
      <c r="R151" s="25"/>
      <c r="T151" s="143"/>
      <c r="U151" s="30" t="s">
        <v>39</v>
      </c>
      <c r="V151" s="144">
        <v>2.31851</v>
      </c>
      <c r="W151" s="144">
        <f>$V$151*$K$151</f>
        <v>338.03875800000003</v>
      </c>
      <c r="X151" s="144">
        <v>0.03937</v>
      </c>
      <c r="Y151" s="144">
        <f>$X$151*$K$151</f>
        <v>5.740146000000001</v>
      </c>
      <c r="Z151" s="144">
        <v>0</v>
      </c>
      <c r="AA151" s="145">
        <f>$Z$151*$K$151</f>
        <v>0</v>
      </c>
      <c r="AR151" s="6" t="s">
        <v>168</v>
      </c>
      <c r="AT151" s="6" t="s">
        <v>142</v>
      </c>
      <c r="AU151" s="6" t="s">
        <v>119</v>
      </c>
      <c r="AY151" s="6" t="s">
        <v>141</v>
      </c>
      <c r="BE151" s="91">
        <f>IF($U$151="základná",$N$151,0)</f>
        <v>0</v>
      </c>
      <c r="BF151" s="91">
        <f>IF($U$151="znížená",$N$151,0)</f>
        <v>0</v>
      </c>
      <c r="BG151" s="91">
        <f>IF($U$151="zákl. prenesená",$N$151,0)</f>
        <v>0</v>
      </c>
      <c r="BH151" s="91">
        <f>IF($U$151="zníž. prenesená",$N$151,0)</f>
        <v>0</v>
      </c>
      <c r="BI151" s="91">
        <f>IF($U$151="nulová",$N$151,0)</f>
        <v>0</v>
      </c>
      <c r="BJ151" s="6" t="s">
        <v>119</v>
      </c>
      <c r="BK151" s="146">
        <f>ROUND($L$151*$K$151,3)</f>
        <v>0</v>
      </c>
      <c r="BL151" s="6" t="s">
        <v>168</v>
      </c>
    </row>
    <row r="152" spans="2:64" s="6" customFormat="1" ht="27" customHeight="1">
      <c r="B152" s="23"/>
      <c r="C152" s="147" t="s">
        <v>7</v>
      </c>
      <c r="D152" s="147" t="s">
        <v>181</v>
      </c>
      <c r="E152" s="148" t="s">
        <v>205</v>
      </c>
      <c r="F152" s="216" t="s">
        <v>206</v>
      </c>
      <c r="G152" s="217"/>
      <c r="H152" s="217"/>
      <c r="I152" s="217"/>
      <c r="J152" s="149" t="s">
        <v>145</v>
      </c>
      <c r="K152" s="150">
        <v>148.716</v>
      </c>
      <c r="L152" s="218">
        <v>0</v>
      </c>
      <c r="M152" s="217"/>
      <c r="N152" s="219">
        <f>ROUND($L$152*$K$152,3)</f>
        <v>0</v>
      </c>
      <c r="O152" s="213"/>
      <c r="P152" s="213"/>
      <c r="Q152" s="213"/>
      <c r="R152" s="25"/>
      <c r="T152" s="143"/>
      <c r="U152" s="30" t="s">
        <v>39</v>
      </c>
      <c r="V152" s="144">
        <v>0</v>
      </c>
      <c r="W152" s="144">
        <f>$V$152*$K$152</f>
        <v>0</v>
      </c>
      <c r="X152" s="144">
        <v>0.021</v>
      </c>
      <c r="Y152" s="144">
        <f>$X$152*$K$152</f>
        <v>3.1230360000000004</v>
      </c>
      <c r="Z152" s="144">
        <v>0</v>
      </c>
      <c r="AA152" s="145">
        <f>$Z$152*$K$152</f>
        <v>0</v>
      </c>
      <c r="AR152" s="6" t="s">
        <v>184</v>
      </c>
      <c r="AT152" s="6" t="s">
        <v>181</v>
      </c>
      <c r="AU152" s="6" t="s">
        <v>119</v>
      </c>
      <c r="AY152" s="6" t="s">
        <v>141</v>
      </c>
      <c r="BE152" s="91">
        <f>IF($U$152="základná",$N$152,0)</f>
        <v>0</v>
      </c>
      <c r="BF152" s="91">
        <f>IF($U$152="znížená",$N$152,0)</f>
        <v>0</v>
      </c>
      <c r="BG152" s="91">
        <f>IF($U$152="zákl. prenesená",$N$152,0)</f>
        <v>0</v>
      </c>
      <c r="BH152" s="91">
        <f>IF($U$152="zníž. prenesená",$N$152,0)</f>
        <v>0</v>
      </c>
      <c r="BI152" s="91">
        <f>IF($U$152="nulová",$N$152,0)</f>
        <v>0</v>
      </c>
      <c r="BJ152" s="6" t="s">
        <v>119</v>
      </c>
      <c r="BK152" s="146">
        <f>ROUND($L$152*$K$152,3)</f>
        <v>0</v>
      </c>
      <c r="BL152" s="6" t="s">
        <v>168</v>
      </c>
    </row>
    <row r="153" spans="2:64" s="6" customFormat="1" ht="27" customHeight="1">
      <c r="B153" s="23"/>
      <c r="C153" s="138" t="s">
        <v>207</v>
      </c>
      <c r="D153" s="138" t="s">
        <v>142</v>
      </c>
      <c r="E153" s="139" t="s">
        <v>208</v>
      </c>
      <c r="F153" s="212" t="s">
        <v>209</v>
      </c>
      <c r="G153" s="213"/>
      <c r="H153" s="213"/>
      <c r="I153" s="213"/>
      <c r="J153" s="140" t="s">
        <v>210</v>
      </c>
      <c r="K153" s="141">
        <v>147</v>
      </c>
      <c r="L153" s="214">
        <v>0</v>
      </c>
      <c r="M153" s="213"/>
      <c r="N153" s="215">
        <f>ROUND($L$153*$K$153,3)</f>
        <v>0</v>
      </c>
      <c r="O153" s="213"/>
      <c r="P153" s="213"/>
      <c r="Q153" s="213"/>
      <c r="R153" s="25"/>
      <c r="T153" s="143"/>
      <c r="U153" s="30" t="s">
        <v>39</v>
      </c>
      <c r="V153" s="144">
        <v>0.03815</v>
      </c>
      <c r="W153" s="144">
        <f>$V$153*$K$153</f>
        <v>5.60805</v>
      </c>
      <c r="X153" s="144">
        <v>0.0005</v>
      </c>
      <c r="Y153" s="144">
        <f>$X$153*$K$153</f>
        <v>0.0735</v>
      </c>
      <c r="Z153" s="144">
        <v>0</v>
      </c>
      <c r="AA153" s="145">
        <f>$Z$153*$K$153</f>
        <v>0</v>
      </c>
      <c r="AR153" s="6" t="s">
        <v>168</v>
      </c>
      <c r="AT153" s="6" t="s">
        <v>142</v>
      </c>
      <c r="AU153" s="6" t="s">
        <v>119</v>
      </c>
      <c r="AY153" s="6" t="s">
        <v>141</v>
      </c>
      <c r="BE153" s="91">
        <f>IF($U$153="základná",$N$153,0)</f>
        <v>0</v>
      </c>
      <c r="BF153" s="91">
        <f>IF($U$153="znížená",$N$153,0)</f>
        <v>0</v>
      </c>
      <c r="BG153" s="91">
        <f>IF($U$153="zákl. prenesená",$N$153,0)</f>
        <v>0</v>
      </c>
      <c r="BH153" s="91">
        <f>IF($U$153="zníž. prenesená",$N$153,0)</f>
        <v>0</v>
      </c>
      <c r="BI153" s="91">
        <f>IF($U$153="nulová",$N$153,0)</f>
        <v>0</v>
      </c>
      <c r="BJ153" s="6" t="s">
        <v>119</v>
      </c>
      <c r="BK153" s="146">
        <f>ROUND($L$153*$K$153,3)</f>
        <v>0</v>
      </c>
      <c r="BL153" s="6" t="s">
        <v>168</v>
      </c>
    </row>
    <row r="154" spans="2:64" s="6" customFormat="1" ht="27" customHeight="1">
      <c r="B154" s="23"/>
      <c r="C154" s="147" t="s">
        <v>211</v>
      </c>
      <c r="D154" s="147" t="s">
        <v>181</v>
      </c>
      <c r="E154" s="148" t="s">
        <v>212</v>
      </c>
      <c r="F154" s="216" t="s">
        <v>213</v>
      </c>
      <c r="G154" s="217"/>
      <c r="H154" s="217"/>
      <c r="I154" s="217"/>
      <c r="J154" s="149" t="s">
        <v>210</v>
      </c>
      <c r="K154" s="150">
        <v>161.7</v>
      </c>
      <c r="L154" s="218">
        <v>0</v>
      </c>
      <c r="M154" s="217"/>
      <c r="N154" s="219">
        <f>ROUND($L$154*$K$154,3)</f>
        <v>0</v>
      </c>
      <c r="O154" s="213"/>
      <c r="P154" s="213"/>
      <c r="Q154" s="213"/>
      <c r="R154" s="25"/>
      <c r="T154" s="143"/>
      <c r="U154" s="30" t="s">
        <v>39</v>
      </c>
      <c r="V154" s="144">
        <v>0</v>
      </c>
      <c r="W154" s="144">
        <f>$V$154*$K$154</f>
        <v>0</v>
      </c>
      <c r="X154" s="144">
        <v>0</v>
      </c>
      <c r="Y154" s="144">
        <f>$X$154*$K$154</f>
        <v>0</v>
      </c>
      <c r="Z154" s="144">
        <v>0</v>
      </c>
      <c r="AA154" s="145">
        <f>$Z$154*$K$154</f>
        <v>0</v>
      </c>
      <c r="AR154" s="6" t="s">
        <v>184</v>
      </c>
      <c r="AT154" s="6" t="s">
        <v>181</v>
      </c>
      <c r="AU154" s="6" t="s">
        <v>119</v>
      </c>
      <c r="AY154" s="6" t="s">
        <v>141</v>
      </c>
      <c r="BE154" s="91">
        <f>IF($U$154="základná",$N$154,0)</f>
        <v>0</v>
      </c>
      <c r="BF154" s="91">
        <f>IF($U$154="znížená",$N$154,0)</f>
        <v>0</v>
      </c>
      <c r="BG154" s="91">
        <f>IF($U$154="zákl. prenesená",$N$154,0)</f>
        <v>0</v>
      </c>
      <c r="BH154" s="91">
        <f>IF($U$154="zníž. prenesená",$N$154,0)</f>
        <v>0</v>
      </c>
      <c r="BI154" s="91">
        <f>IF($U$154="nulová",$N$154,0)</f>
        <v>0</v>
      </c>
      <c r="BJ154" s="6" t="s">
        <v>119</v>
      </c>
      <c r="BK154" s="146">
        <f>ROUND($L$154*$K$154,3)</f>
        <v>0</v>
      </c>
      <c r="BL154" s="6" t="s">
        <v>168</v>
      </c>
    </row>
    <row r="155" spans="2:64" s="6" customFormat="1" ht="27" customHeight="1">
      <c r="B155" s="23"/>
      <c r="C155" s="138" t="s">
        <v>214</v>
      </c>
      <c r="D155" s="138" t="s">
        <v>142</v>
      </c>
      <c r="E155" s="139" t="s">
        <v>215</v>
      </c>
      <c r="F155" s="212" t="s">
        <v>216</v>
      </c>
      <c r="G155" s="213"/>
      <c r="H155" s="213"/>
      <c r="I155" s="213"/>
      <c r="J155" s="140" t="s">
        <v>172</v>
      </c>
      <c r="K155" s="142">
        <v>0</v>
      </c>
      <c r="L155" s="214">
        <v>0</v>
      </c>
      <c r="M155" s="213"/>
      <c r="N155" s="215">
        <f>ROUND($L$155*$K$155,3)</f>
        <v>0</v>
      </c>
      <c r="O155" s="213"/>
      <c r="P155" s="213"/>
      <c r="Q155" s="213"/>
      <c r="R155" s="25"/>
      <c r="T155" s="143"/>
      <c r="U155" s="30" t="s">
        <v>39</v>
      </c>
      <c r="V155" s="144">
        <v>0</v>
      </c>
      <c r="W155" s="144">
        <f>$V$155*$K$155</f>
        <v>0</v>
      </c>
      <c r="X155" s="144">
        <v>0</v>
      </c>
      <c r="Y155" s="144">
        <f>$X$155*$K$155</f>
        <v>0</v>
      </c>
      <c r="Z155" s="144">
        <v>0</v>
      </c>
      <c r="AA155" s="145">
        <f>$Z$155*$K$155</f>
        <v>0</v>
      </c>
      <c r="AR155" s="6" t="s">
        <v>168</v>
      </c>
      <c r="AT155" s="6" t="s">
        <v>142</v>
      </c>
      <c r="AU155" s="6" t="s">
        <v>119</v>
      </c>
      <c r="AY155" s="6" t="s">
        <v>141</v>
      </c>
      <c r="BE155" s="91">
        <f>IF($U$155="základná",$N$155,0)</f>
        <v>0</v>
      </c>
      <c r="BF155" s="91">
        <f>IF($U$155="znížená",$N$155,0)</f>
        <v>0</v>
      </c>
      <c r="BG155" s="91">
        <f>IF($U$155="zákl. prenesená",$N$155,0)</f>
        <v>0</v>
      </c>
      <c r="BH155" s="91">
        <f>IF($U$155="zníž. prenesená",$N$155,0)</f>
        <v>0</v>
      </c>
      <c r="BI155" s="91">
        <f>IF($U$155="nulová",$N$155,0)</f>
        <v>0</v>
      </c>
      <c r="BJ155" s="6" t="s">
        <v>119</v>
      </c>
      <c r="BK155" s="146">
        <f>ROUND($L$155*$K$155,3)</f>
        <v>0</v>
      </c>
      <c r="BL155" s="6" t="s">
        <v>168</v>
      </c>
    </row>
    <row r="156" spans="2:63" s="127" customFormat="1" ht="30.75" customHeight="1">
      <c r="B156" s="128"/>
      <c r="C156" s="129"/>
      <c r="D156" s="137" t="s">
        <v>115</v>
      </c>
      <c r="E156" s="129"/>
      <c r="F156" s="129"/>
      <c r="G156" s="129"/>
      <c r="H156" s="129"/>
      <c r="I156" s="129"/>
      <c r="J156" s="129"/>
      <c r="K156" s="129"/>
      <c r="L156" s="129"/>
      <c r="M156" s="129"/>
      <c r="N156" s="222">
        <f>$BK$156</f>
        <v>0</v>
      </c>
      <c r="O156" s="221"/>
      <c r="P156" s="221"/>
      <c r="Q156" s="221"/>
      <c r="R156" s="131"/>
      <c r="T156" s="132"/>
      <c r="U156" s="129"/>
      <c r="V156" s="129"/>
      <c r="W156" s="133">
        <f>$W$157</f>
        <v>129.286</v>
      </c>
      <c r="X156" s="129"/>
      <c r="Y156" s="133">
        <f>$Y$157</f>
        <v>3.0606999999999998</v>
      </c>
      <c r="Z156" s="129"/>
      <c r="AA156" s="134">
        <f>$AA$157</f>
        <v>0</v>
      </c>
      <c r="AR156" s="135" t="s">
        <v>119</v>
      </c>
      <c r="AT156" s="135" t="s">
        <v>71</v>
      </c>
      <c r="AU156" s="135" t="s">
        <v>79</v>
      </c>
      <c r="AY156" s="135" t="s">
        <v>141</v>
      </c>
      <c r="BK156" s="136">
        <f>$BK$157</f>
        <v>0</v>
      </c>
    </row>
    <row r="157" spans="2:64" s="6" customFormat="1" ht="39" customHeight="1">
      <c r="B157" s="23"/>
      <c r="C157" s="138" t="s">
        <v>217</v>
      </c>
      <c r="D157" s="138" t="s">
        <v>142</v>
      </c>
      <c r="E157" s="139" t="s">
        <v>218</v>
      </c>
      <c r="F157" s="212" t="s">
        <v>219</v>
      </c>
      <c r="G157" s="213"/>
      <c r="H157" s="213"/>
      <c r="I157" s="213"/>
      <c r="J157" s="140" t="s">
        <v>145</v>
      </c>
      <c r="K157" s="141">
        <v>1270</v>
      </c>
      <c r="L157" s="214">
        <v>0</v>
      </c>
      <c r="M157" s="213"/>
      <c r="N157" s="215">
        <f>ROUND($L$157*$K$157,3)</f>
        <v>0</v>
      </c>
      <c r="O157" s="213"/>
      <c r="P157" s="213"/>
      <c r="Q157" s="213"/>
      <c r="R157" s="25"/>
      <c r="T157" s="143"/>
      <c r="U157" s="30" t="s">
        <v>39</v>
      </c>
      <c r="V157" s="144">
        <v>0.1018</v>
      </c>
      <c r="W157" s="144">
        <f>$V$157*$K$157</f>
        <v>129.286</v>
      </c>
      <c r="X157" s="144">
        <v>0.00241</v>
      </c>
      <c r="Y157" s="144">
        <f>$X$157*$K$157</f>
        <v>3.0606999999999998</v>
      </c>
      <c r="Z157" s="144">
        <v>0</v>
      </c>
      <c r="AA157" s="145">
        <f>$Z$157*$K$157</f>
        <v>0</v>
      </c>
      <c r="AR157" s="6" t="s">
        <v>168</v>
      </c>
      <c r="AT157" s="6" t="s">
        <v>142</v>
      </c>
      <c r="AU157" s="6" t="s">
        <v>119</v>
      </c>
      <c r="AY157" s="6" t="s">
        <v>141</v>
      </c>
      <c r="BE157" s="91">
        <f>IF($U$157="základná",$N$157,0)</f>
        <v>0</v>
      </c>
      <c r="BF157" s="91">
        <f>IF($U$157="znížená",$N$157,0)</f>
        <v>0</v>
      </c>
      <c r="BG157" s="91">
        <f>IF($U$157="zákl. prenesená",$N$157,0)</f>
        <v>0</v>
      </c>
      <c r="BH157" s="91">
        <f>IF($U$157="zníž. prenesená",$N$157,0)</f>
        <v>0</v>
      </c>
      <c r="BI157" s="91">
        <f>IF($U$157="nulová",$N$157,0)</f>
        <v>0</v>
      </c>
      <c r="BJ157" s="6" t="s">
        <v>119</v>
      </c>
      <c r="BK157" s="146">
        <f>ROUND($L$157*$K$157,3)</f>
        <v>0</v>
      </c>
      <c r="BL157" s="6" t="s">
        <v>168</v>
      </c>
    </row>
    <row r="158" spans="2:63" s="6" customFormat="1" ht="51" customHeight="1">
      <c r="B158" s="23"/>
      <c r="C158" s="24"/>
      <c r="D158" s="130" t="s">
        <v>220</v>
      </c>
      <c r="E158" s="24"/>
      <c r="F158" s="24"/>
      <c r="G158" s="24"/>
      <c r="H158" s="24"/>
      <c r="I158" s="24"/>
      <c r="J158" s="24"/>
      <c r="K158" s="24"/>
      <c r="L158" s="24"/>
      <c r="M158" s="24"/>
      <c r="N158" s="220">
        <f>$BK$158</f>
        <v>0</v>
      </c>
      <c r="O158" s="178"/>
      <c r="P158" s="178"/>
      <c r="Q158" s="178"/>
      <c r="R158" s="25"/>
      <c r="T158" s="151"/>
      <c r="U158" s="42"/>
      <c r="V158" s="42"/>
      <c r="W158" s="42"/>
      <c r="X158" s="42"/>
      <c r="Y158" s="42"/>
      <c r="Z158" s="42"/>
      <c r="AA158" s="44"/>
      <c r="AT158" s="6" t="s">
        <v>71</v>
      </c>
      <c r="AU158" s="6" t="s">
        <v>72</v>
      </c>
      <c r="AY158" s="6" t="s">
        <v>221</v>
      </c>
      <c r="BK158" s="146">
        <v>0</v>
      </c>
    </row>
    <row r="159" spans="2:18" s="6" customFormat="1" ht="7.5" customHeight="1">
      <c r="B159" s="45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7"/>
    </row>
    <row r="160" s="2" customFormat="1" ht="14.25" customHeight="1">
      <c r="N160" s="1"/>
    </row>
    <row r="161" ht="14.25" customHeight="1">
      <c r="N161" s="1"/>
    </row>
    <row r="162" ht="14.25" customHeight="1">
      <c r="N162" s="1"/>
    </row>
    <row r="163" ht="14.25" customHeight="1">
      <c r="N163" s="1"/>
    </row>
    <row r="164" ht="14.25" customHeight="1">
      <c r="N164" s="1"/>
    </row>
    <row r="165" ht="14.25" customHeight="1">
      <c r="N165" s="1"/>
    </row>
    <row r="166" ht="14.25" customHeight="1">
      <c r="N166" s="1"/>
    </row>
    <row r="167" ht="14.25" customHeight="1">
      <c r="N167" s="1"/>
    </row>
    <row r="168" ht="14.25" customHeight="1">
      <c r="N168" s="1"/>
    </row>
    <row r="169" ht="14.25" customHeight="1">
      <c r="N169" s="1"/>
    </row>
    <row r="170" ht="14.25" customHeight="1">
      <c r="N170" s="1"/>
    </row>
    <row r="171" ht="14.25" customHeight="1">
      <c r="N171" s="1"/>
    </row>
    <row r="172" ht="14.25" customHeight="1">
      <c r="N172" s="1"/>
    </row>
    <row r="173" ht="14.25" customHeight="1">
      <c r="N173" s="1"/>
    </row>
    <row r="174" ht="14.25" customHeight="1">
      <c r="N174" s="1"/>
    </row>
    <row r="175" ht="14.25" customHeight="1">
      <c r="N175" s="1"/>
    </row>
    <row r="176" ht="14.25" customHeight="1">
      <c r="N176" s="1"/>
    </row>
    <row r="177" ht="14.25" customHeight="1">
      <c r="N177" s="1"/>
    </row>
    <row r="178" ht="14.25" customHeight="1">
      <c r="N178" s="1"/>
    </row>
    <row r="179" ht="14.25" customHeight="1">
      <c r="N179" s="1"/>
    </row>
    <row r="180" ht="14.25" customHeight="1">
      <c r="N180" s="1"/>
    </row>
    <row r="181" ht="14.25" customHeight="1">
      <c r="N181" s="1"/>
    </row>
    <row r="182" ht="14.25" customHeight="1">
      <c r="N182" s="1"/>
    </row>
    <row r="183" ht="14.25" customHeight="1">
      <c r="N183" s="1"/>
    </row>
    <row r="184" ht="14.25" customHeight="1">
      <c r="N184" s="1"/>
    </row>
    <row r="185" ht="14.25" customHeight="1">
      <c r="N185" s="1"/>
    </row>
    <row r="186" ht="14.25" customHeight="1">
      <c r="N186" s="1"/>
    </row>
    <row r="187" ht="14.25" customHeight="1">
      <c r="N187" s="1"/>
    </row>
    <row r="188" ht="14.25" customHeight="1">
      <c r="N188" s="1"/>
    </row>
    <row r="189" ht="14.25" customHeight="1">
      <c r="N189" s="1"/>
    </row>
    <row r="190" ht="14.25" customHeight="1">
      <c r="N190" s="1"/>
    </row>
    <row r="191" ht="14.25" customHeight="1">
      <c r="N191" s="1"/>
    </row>
    <row r="192" ht="14.25" customHeight="1">
      <c r="N192" s="1"/>
    </row>
    <row r="193" ht="14.25" customHeight="1">
      <c r="N193" s="1"/>
    </row>
    <row r="194" ht="14.25" customHeight="1">
      <c r="N194" s="1"/>
    </row>
    <row r="195" ht="14.25" customHeight="1">
      <c r="N195" s="1"/>
    </row>
    <row r="196" ht="14.25" customHeight="1">
      <c r="N196" s="1"/>
    </row>
    <row r="197" ht="14.25" customHeight="1">
      <c r="N197" s="1"/>
    </row>
    <row r="198" ht="14.25" customHeight="1">
      <c r="N198" s="1"/>
    </row>
    <row r="199" ht="14.25" customHeight="1">
      <c r="N199" s="1"/>
    </row>
    <row r="200" ht="14.25" customHeight="1">
      <c r="N200" s="1"/>
    </row>
    <row r="201" ht="14.25" customHeight="1">
      <c r="N201" s="1"/>
    </row>
    <row r="202" ht="14.25" customHeight="1">
      <c r="N202" s="1"/>
    </row>
    <row r="203" ht="14.25" customHeight="1">
      <c r="N203" s="1"/>
    </row>
    <row r="204" ht="14.25" customHeight="1">
      <c r="N204" s="1"/>
    </row>
    <row r="205" ht="14.25" customHeight="1">
      <c r="N205" s="1"/>
    </row>
    <row r="206" ht="14.25" customHeight="1">
      <c r="N206" s="1"/>
    </row>
    <row r="207" ht="14.25" customHeight="1">
      <c r="N207" s="1"/>
    </row>
    <row r="208" ht="14.25" customHeight="1">
      <c r="N208" s="1"/>
    </row>
    <row r="209" ht="14.25" customHeight="1">
      <c r="N209" s="1"/>
    </row>
    <row r="210" ht="14.25" customHeight="1">
      <c r="N210" s="1"/>
    </row>
    <row r="21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$N$158</f>
        <v>0</v>
      </c>
    </row>
  </sheetData>
  <sheetProtection password="CC35" sheet="1" objects="1" scenarios="1" formatColumns="0" formatRows="0" sort="0" autoFilter="0"/>
  <mergeCells count="153">
    <mergeCell ref="N156:Q156"/>
    <mergeCell ref="N158:Q158"/>
    <mergeCell ref="F157:I157"/>
    <mergeCell ref="L157:M157"/>
    <mergeCell ref="N157:Q157"/>
    <mergeCell ref="N124:Q124"/>
    <mergeCell ref="N136:Q136"/>
    <mergeCell ref="N137:Q137"/>
    <mergeCell ref="H1:K1"/>
    <mergeCell ref="S2:AC2"/>
    <mergeCell ref="N140:Q140"/>
    <mergeCell ref="N150:Q150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49:I149"/>
    <mergeCell ref="L149:M149"/>
    <mergeCell ref="N149:Q149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5:I135"/>
    <mergeCell ref="L135:M135"/>
    <mergeCell ref="N135:Q135"/>
    <mergeCell ref="N134:Q134"/>
    <mergeCell ref="F131:I131"/>
    <mergeCell ref="L131:M131"/>
    <mergeCell ref="N131:Q131"/>
    <mergeCell ref="F132:I132"/>
    <mergeCell ref="L132:M132"/>
    <mergeCell ref="N132:Q132"/>
    <mergeCell ref="F128:I128"/>
    <mergeCell ref="L128:M128"/>
    <mergeCell ref="N128:Q128"/>
    <mergeCell ref="F130:I130"/>
    <mergeCell ref="L130:M130"/>
    <mergeCell ref="N130:Q130"/>
    <mergeCell ref="N129:Q129"/>
    <mergeCell ref="F123:I123"/>
    <mergeCell ref="L123:M123"/>
    <mergeCell ref="N123:Q123"/>
    <mergeCell ref="F127:I127"/>
    <mergeCell ref="L127:M127"/>
    <mergeCell ref="N127:Q127"/>
    <mergeCell ref="N125:Q125"/>
    <mergeCell ref="N126:Q126"/>
    <mergeCell ref="F116:P116"/>
    <mergeCell ref="M118:P118"/>
    <mergeCell ref="M120:Q120"/>
    <mergeCell ref="M121:Q121"/>
    <mergeCell ref="N105:Q105"/>
    <mergeCell ref="L107:Q107"/>
    <mergeCell ref="C113:Q113"/>
    <mergeCell ref="F115:P115"/>
    <mergeCell ref="D103:H103"/>
    <mergeCell ref="N103:Q103"/>
    <mergeCell ref="D104:H104"/>
    <mergeCell ref="N104:Q104"/>
    <mergeCell ref="D101:H101"/>
    <mergeCell ref="N101:Q101"/>
    <mergeCell ref="D102:H102"/>
    <mergeCell ref="N102:Q102"/>
    <mergeCell ref="N97:Q97"/>
    <mergeCell ref="N99:Q99"/>
    <mergeCell ref="D100:H100"/>
    <mergeCell ref="N100:Q100"/>
    <mergeCell ref="N93:Q93"/>
    <mergeCell ref="N94:Q94"/>
    <mergeCell ref="N95:Q95"/>
    <mergeCell ref="N96:Q96"/>
    <mergeCell ref="N89:Q89"/>
    <mergeCell ref="N90:Q90"/>
    <mergeCell ref="N91:Q91"/>
    <mergeCell ref="N92:Q92"/>
    <mergeCell ref="M84:Q84"/>
    <mergeCell ref="C86:G86"/>
    <mergeCell ref="N86:Q86"/>
    <mergeCell ref="N88:Q88"/>
    <mergeCell ref="F78:P78"/>
    <mergeCell ref="F79:P79"/>
    <mergeCell ref="M81:P81"/>
    <mergeCell ref="M83:Q83"/>
    <mergeCell ref="H33:J33"/>
    <mergeCell ref="M33:P33"/>
    <mergeCell ref="L35:P35"/>
    <mergeCell ref="C76:Q76"/>
    <mergeCell ref="H31:J31"/>
    <mergeCell ref="M31:P31"/>
    <mergeCell ref="H32:J32"/>
    <mergeCell ref="M32:P32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3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7"/>
      <c r="B1" s="154"/>
      <c r="C1" s="154"/>
      <c r="D1" s="155" t="s">
        <v>1</v>
      </c>
      <c r="E1" s="154"/>
      <c r="F1" s="156" t="s">
        <v>432</v>
      </c>
      <c r="G1" s="156"/>
      <c r="H1" s="223" t="s">
        <v>433</v>
      </c>
      <c r="I1" s="223"/>
      <c r="J1" s="223"/>
      <c r="K1" s="223"/>
      <c r="L1" s="156" t="s">
        <v>434</v>
      </c>
      <c r="M1" s="154"/>
      <c r="N1" s="154"/>
      <c r="O1" s="155" t="s">
        <v>96</v>
      </c>
      <c r="P1" s="154"/>
      <c r="Q1" s="154"/>
      <c r="R1" s="154"/>
      <c r="S1" s="156" t="s">
        <v>435</v>
      </c>
      <c r="T1" s="156"/>
      <c r="U1" s="157"/>
      <c r="V1" s="15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2" t="s">
        <v>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96" t="s">
        <v>5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73" t="s">
        <v>97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2"/>
      <c r="T4" s="13" t="s">
        <v>9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14</v>
      </c>
      <c r="E6" s="11"/>
      <c r="F6" s="201" t="str">
        <f>'Rekapitulácia stavby'!$K$6</f>
        <v>ZŠ na ul. 17 novembra v Sabinove  - Oprava sociálnych zariadení a hygienických kútikov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1"/>
      <c r="R6" s="12"/>
    </row>
    <row r="7" spans="2:18" s="6" customFormat="1" ht="37.5" customHeight="1">
      <c r="B7" s="23"/>
      <c r="C7" s="24"/>
      <c r="D7" s="17" t="s">
        <v>98</v>
      </c>
      <c r="E7" s="24"/>
      <c r="F7" s="164" t="s">
        <v>222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24"/>
      <c r="R7" s="25"/>
    </row>
    <row r="8" spans="2:18" s="6" customFormat="1" ht="15" customHeight="1">
      <c r="B8" s="23"/>
      <c r="C8" s="24"/>
      <c r="D8" s="18" t="s">
        <v>16</v>
      </c>
      <c r="E8" s="24"/>
      <c r="F8" s="16"/>
      <c r="G8" s="24"/>
      <c r="H8" s="24"/>
      <c r="I8" s="24"/>
      <c r="J8" s="24"/>
      <c r="K8" s="24"/>
      <c r="L8" s="24"/>
      <c r="M8" s="18" t="s">
        <v>17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18</v>
      </c>
      <c r="E9" s="24"/>
      <c r="F9" s="16" t="s">
        <v>19</v>
      </c>
      <c r="G9" s="24"/>
      <c r="H9" s="24"/>
      <c r="I9" s="24"/>
      <c r="J9" s="24"/>
      <c r="K9" s="24"/>
      <c r="L9" s="24"/>
      <c r="M9" s="18" t="s">
        <v>20</v>
      </c>
      <c r="N9" s="24"/>
      <c r="O9" s="199" t="str">
        <f>'Rekapitulácia stavby'!$AN$8</f>
        <v>10.02.2014</v>
      </c>
      <c r="P9" s="17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22</v>
      </c>
      <c r="E11" s="24"/>
      <c r="F11" s="24"/>
      <c r="G11" s="24"/>
      <c r="H11" s="24"/>
      <c r="I11" s="24"/>
      <c r="J11" s="24"/>
      <c r="K11" s="24"/>
      <c r="L11" s="24"/>
      <c r="M11" s="18" t="s">
        <v>23</v>
      </c>
      <c r="N11" s="24"/>
      <c r="O11" s="162">
        <f>IF('Rekapitulácia stavby'!$AN$10="","",'Rekapitulácia stavby'!$AN$10)</f>
      </c>
      <c r="P11" s="17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IF('Rekapitulácia stavby'!$E$11="","",'Rekapitulácia stavby'!$E$11)</f>
        <v> </v>
      </c>
      <c r="F12" s="24"/>
      <c r="G12" s="24"/>
      <c r="H12" s="24"/>
      <c r="I12" s="24"/>
      <c r="J12" s="24"/>
      <c r="K12" s="24"/>
      <c r="L12" s="24"/>
      <c r="M12" s="18" t="s">
        <v>24</v>
      </c>
      <c r="N12" s="24"/>
      <c r="O12" s="162">
        <f>IF('Rekapitulácia stavby'!$AN$11="","",'Rekapitulácia stavby'!$AN$11)</f>
      </c>
      <c r="P12" s="17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25</v>
      </c>
      <c r="E14" s="24"/>
      <c r="F14" s="24"/>
      <c r="G14" s="24"/>
      <c r="H14" s="24"/>
      <c r="I14" s="24"/>
      <c r="J14" s="24"/>
      <c r="K14" s="24"/>
      <c r="L14" s="24"/>
      <c r="M14" s="18" t="s">
        <v>23</v>
      </c>
      <c r="N14" s="24"/>
      <c r="O14" s="200"/>
      <c r="P14" s="178"/>
      <c r="Q14" s="24"/>
      <c r="R14" s="25"/>
    </row>
    <row r="15" spans="2:18" s="6" customFormat="1" ht="18.75" customHeight="1">
      <c r="B15" s="23"/>
      <c r="C15" s="24"/>
      <c r="D15" s="24"/>
      <c r="E15" s="200" t="s">
        <v>100</v>
      </c>
      <c r="F15" s="178"/>
      <c r="G15" s="178"/>
      <c r="H15" s="178"/>
      <c r="I15" s="178"/>
      <c r="J15" s="178"/>
      <c r="K15" s="178"/>
      <c r="L15" s="178"/>
      <c r="M15" s="18" t="s">
        <v>24</v>
      </c>
      <c r="N15" s="24"/>
      <c r="O15" s="200"/>
      <c r="P15" s="17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27</v>
      </c>
      <c r="E17" s="24"/>
      <c r="F17" s="24"/>
      <c r="G17" s="24"/>
      <c r="H17" s="24"/>
      <c r="I17" s="24"/>
      <c r="J17" s="24"/>
      <c r="K17" s="24"/>
      <c r="L17" s="24"/>
      <c r="M17" s="18" t="s">
        <v>23</v>
      </c>
      <c r="N17" s="24"/>
      <c r="O17" s="162" t="s">
        <v>28</v>
      </c>
      <c r="P17" s="178"/>
      <c r="Q17" s="24"/>
      <c r="R17" s="25"/>
    </row>
    <row r="18" spans="2:18" s="6" customFormat="1" ht="18.75" customHeight="1">
      <c r="B18" s="23"/>
      <c r="C18" s="24"/>
      <c r="D18" s="24"/>
      <c r="E18" s="16" t="s">
        <v>29</v>
      </c>
      <c r="F18" s="24"/>
      <c r="G18" s="24"/>
      <c r="H18" s="24"/>
      <c r="I18" s="24"/>
      <c r="J18" s="24"/>
      <c r="K18" s="24"/>
      <c r="L18" s="24"/>
      <c r="M18" s="18" t="s">
        <v>24</v>
      </c>
      <c r="N18" s="24"/>
      <c r="O18" s="162"/>
      <c r="P18" s="17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32</v>
      </c>
      <c r="E20" s="24"/>
      <c r="F20" s="24"/>
      <c r="G20" s="24"/>
      <c r="H20" s="24"/>
      <c r="I20" s="24"/>
      <c r="J20" s="24"/>
      <c r="K20" s="24"/>
      <c r="L20" s="24"/>
      <c r="M20" s="18" t="s">
        <v>23</v>
      </c>
      <c r="N20" s="24"/>
      <c r="O20" s="162">
        <f>IF('Rekapitulácia stavby'!$AN$19="","",'Rekapitulácia stavby'!$AN$19)</f>
      </c>
      <c r="P20" s="178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IF('Rekapitulácia stavby'!$E$20="","",'Rekapitulácia stavby'!$E$20)</f>
        <v> </v>
      </c>
      <c r="F21" s="24"/>
      <c r="G21" s="24"/>
      <c r="H21" s="24"/>
      <c r="I21" s="24"/>
      <c r="J21" s="24"/>
      <c r="K21" s="24"/>
      <c r="L21" s="24"/>
      <c r="M21" s="18" t="s">
        <v>24</v>
      </c>
      <c r="N21" s="24"/>
      <c r="O21" s="162">
        <f>IF('Rekapitulácia stavby'!$AN$20="","",'Rekapitulácia stavby'!$AN$20)</f>
      </c>
      <c r="P21" s="17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7.5" customHeight="1">
      <c r="B23" s="23"/>
      <c r="C23" s="2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4"/>
      <c r="R23" s="25"/>
    </row>
    <row r="24" spans="2:18" s="6" customFormat="1" ht="15" customHeight="1">
      <c r="B24" s="23"/>
      <c r="C24" s="24"/>
      <c r="D24" s="99" t="s">
        <v>101</v>
      </c>
      <c r="E24" s="24"/>
      <c r="F24" s="24"/>
      <c r="G24" s="24"/>
      <c r="H24" s="24"/>
      <c r="I24" s="24"/>
      <c r="J24" s="24"/>
      <c r="K24" s="24"/>
      <c r="L24" s="24"/>
      <c r="M24" s="166">
        <f>$N$88</f>
        <v>0</v>
      </c>
      <c r="N24" s="178"/>
      <c r="O24" s="178"/>
      <c r="P24" s="178"/>
      <c r="Q24" s="24"/>
      <c r="R24" s="25"/>
    </row>
    <row r="25" spans="2:18" s="6" customFormat="1" ht="15" customHeight="1">
      <c r="B25" s="23"/>
      <c r="C25" s="24"/>
      <c r="D25" s="22" t="s">
        <v>90</v>
      </c>
      <c r="E25" s="24"/>
      <c r="F25" s="24"/>
      <c r="G25" s="24"/>
      <c r="H25" s="24"/>
      <c r="I25" s="24"/>
      <c r="J25" s="24"/>
      <c r="K25" s="24"/>
      <c r="L25" s="24"/>
      <c r="M25" s="166">
        <f>$N$108</f>
        <v>0</v>
      </c>
      <c r="N25" s="178"/>
      <c r="O25" s="178"/>
      <c r="P25" s="178"/>
      <c r="Q25" s="24"/>
      <c r="R25" s="25"/>
    </row>
    <row r="26" spans="2:18" s="6" customFormat="1" ht="7.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6" customFormat="1" ht="26.25" customHeight="1">
      <c r="B27" s="23"/>
      <c r="C27" s="24"/>
      <c r="D27" s="100" t="s">
        <v>35</v>
      </c>
      <c r="E27" s="24"/>
      <c r="F27" s="24"/>
      <c r="G27" s="24"/>
      <c r="H27" s="24"/>
      <c r="I27" s="24"/>
      <c r="J27" s="24"/>
      <c r="K27" s="24"/>
      <c r="L27" s="24"/>
      <c r="M27" s="203">
        <f>ROUND($M$24+$M$25,2)</f>
        <v>0</v>
      </c>
      <c r="N27" s="178"/>
      <c r="O27" s="178"/>
      <c r="P27" s="178"/>
      <c r="Q27" s="24"/>
      <c r="R27" s="25"/>
    </row>
    <row r="28" spans="2:18" s="6" customFormat="1" ht="7.5" customHeight="1">
      <c r="B28" s="23"/>
      <c r="C28" s="2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4"/>
      <c r="R28" s="25"/>
    </row>
    <row r="29" spans="2:18" s="6" customFormat="1" ht="15" customHeight="1">
      <c r="B29" s="23"/>
      <c r="C29" s="24"/>
      <c r="D29" s="29" t="s">
        <v>36</v>
      </c>
      <c r="E29" s="29" t="s">
        <v>37</v>
      </c>
      <c r="F29" s="101">
        <v>0.2</v>
      </c>
      <c r="G29" s="102" t="s">
        <v>38</v>
      </c>
      <c r="H29" s="202">
        <f>ROUND((((SUM($BE$108:$BE$115)+SUM($BE$133:$BE$239))+SUM($BE$240:$BE$241))),2)</f>
        <v>0</v>
      </c>
      <c r="I29" s="178"/>
      <c r="J29" s="178"/>
      <c r="K29" s="24"/>
      <c r="L29" s="24"/>
      <c r="M29" s="202">
        <f>ROUND((((SUM($BE$108:$BE$115)+SUM($BE$133:$BE$239))*$F$29)+SUM($BE$240:$BE$241)*$F$29),2)</f>
        <v>0</v>
      </c>
      <c r="N29" s="178"/>
      <c r="O29" s="178"/>
      <c r="P29" s="178"/>
      <c r="Q29" s="24"/>
      <c r="R29" s="25"/>
    </row>
    <row r="30" spans="2:18" s="6" customFormat="1" ht="15" customHeight="1">
      <c r="B30" s="23"/>
      <c r="C30" s="24"/>
      <c r="D30" s="24"/>
      <c r="E30" s="29" t="s">
        <v>39</v>
      </c>
      <c r="F30" s="101">
        <v>0.2</v>
      </c>
      <c r="G30" s="102" t="s">
        <v>38</v>
      </c>
      <c r="H30" s="202">
        <f>ROUND((((SUM($BF$108:$BF$115)+SUM($BF$133:$BF$239))+SUM($BF$240:$BF$241))),2)</f>
        <v>0</v>
      </c>
      <c r="I30" s="178"/>
      <c r="J30" s="178"/>
      <c r="K30" s="24"/>
      <c r="L30" s="24"/>
      <c r="M30" s="202">
        <f>ROUND((((SUM($BF$108:$BF$115)+SUM($BF$133:$BF$239))*$F$30)+SUM($BF$240:$BF$241)*$F$30),2)</f>
        <v>0</v>
      </c>
      <c r="N30" s="178"/>
      <c r="O30" s="178"/>
      <c r="P30" s="178"/>
      <c r="Q30" s="24"/>
      <c r="R30" s="25"/>
    </row>
    <row r="31" spans="2:18" s="6" customFormat="1" ht="15" customHeight="1" hidden="1">
      <c r="B31" s="23"/>
      <c r="C31" s="24"/>
      <c r="D31" s="24"/>
      <c r="E31" s="29" t="s">
        <v>40</v>
      </c>
      <c r="F31" s="101">
        <v>0.2</v>
      </c>
      <c r="G31" s="102" t="s">
        <v>38</v>
      </c>
      <c r="H31" s="202">
        <f>ROUND((((SUM($BG$108:$BG$115)+SUM($BG$133:$BG$239))+SUM($BG$240:$BG$241))),2)</f>
        <v>0</v>
      </c>
      <c r="I31" s="178"/>
      <c r="J31" s="178"/>
      <c r="K31" s="24"/>
      <c r="L31" s="24"/>
      <c r="M31" s="202">
        <v>0</v>
      </c>
      <c r="N31" s="178"/>
      <c r="O31" s="178"/>
      <c r="P31" s="178"/>
      <c r="Q31" s="24"/>
      <c r="R31" s="25"/>
    </row>
    <row r="32" spans="2:18" s="6" customFormat="1" ht="15" customHeight="1" hidden="1">
      <c r="B32" s="23"/>
      <c r="C32" s="24"/>
      <c r="D32" s="24"/>
      <c r="E32" s="29" t="s">
        <v>41</v>
      </c>
      <c r="F32" s="101">
        <v>0.2</v>
      </c>
      <c r="G32" s="102" t="s">
        <v>38</v>
      </c>
      <c r="H32" s="202">
        <f>ROUND((((SUM($BH$108:$BH$115)+SUM($BH$133:$BH$239))+SUM($BH$240:$BH$241))),2)</f>
        <v>0</v>
      </c>
      <c r="I32" s="178"/>
      <c r="J32" s="178"/>
      <c r="K32" s="24"/>
      <c r="L32" s="24"/>
      <c r="M32" s="202">
        <v>0</v>
      </c>
      <c r="N32" s="178"/>
      <c r="O32" s="178"/>
      <c r="P32" s="178"/>
      <c r="Q32" s="24"/>
      <c r="R32" s="25"/>
    </row>
    <row r="33" spans="2:18" s="6" customFormat="1" ht="15" customHeight="1" hidden="1">
      <c r="B33" s="23"/>
      <c r="C33" s="24"/>
      <c r="D33" s="24"/>
      <c r="E33" s="29" t="s">
        <v>42</v>
      </c>
      <c r="F33" s="101">
        <v>0</v>
      </c>
      <c r="G33" s="102" t="s">
        <v>38</v>
      </c>
      <c r="H33" s="202">
        <f>ROUND((((SUM($BI$108:$BI$115)+SUM($BI$133:$BI$239))+SUM($BI$240:$BI$241))),2)</f>
        <v>0</v>
      </c>
      <c r="I33" s="178"/>
      <c r="J33" s="178"/>
      <c r="K33" s="24"/>
      <c r="L33" s="24"/>
      <c r="M33" s="202">
        <v>0</v>
      </c>
      <c r="N33" s="178"/>
      <c r="O33" s="178"/>
      <c r="P33" s="178"/>
      <c r="Q33" s="24"/>
      <c r="R33" s="25"/>
    </row>
    <row r="34" spans="2:18" s="6" customFormat="1" ht="7.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s="6" customFormat="1" ht="26.25" customHeight="1">
      <c r="B35" s="23"/>
      <c r="C35" s="32"/>
      <c r="D35" s="33" t="s">
        <v>43</v>
      </c>
      <c r="E35" s="34"/>
      <c r="F35" s="34"/>
      <c r="G35" s="103" t="s">
        <v>44</v>
      </c>
      <c r="H35" s="35" t="s">
        <v>45</v>
      </c>
      <c r="I35" s="34"/>
      <c r="J35" s="34"/>
      <c r="K35" s="34"/>
      <c r="L35" s="181">
        <f>ROUND(SUM($M$27:$M$33),2)</f>
        <v>0</v>
      </c>
      <c r="M35" s="180"/>
      <c r="N35" s="180"/>
      <c r="O35" s="180"/>
      <c r="P35" s="182"/>
      <c r="Q35" s="32"/>
      <c r="R35" s="25"/>
    </row>
    <row r="36" spans="2:18" s="6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6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46</v>
      </c>
      <c r="E50" s="37"/>
      <c r="F50" s="37"/>
      <c r="G50" s="37"/>
      <c r="H50" s="38"/>
      <c r="I50" s="24"/>
      <c r="J50" s="36" t="s">
        <v>47</v>
      </c>
      <c r="K50" s="37"/>
      <c r="L50" s="37"/>
      <c r="M50" s="37"/>
      <c r="N50" s="37"/>
      <c r="O50" s="37"/>
      <c r="P50" s="38"/>
      <c r="Q50" s="24"/>
      <c r="R50" s="25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48</v>
      </c>
      <c r="E59" s="42"/>
      <c r="F59" s="42"/>
      <c r="G59" s="43" t="s">
        <v>49</v>
      </c>
      <c r="H59" s="44"/>
      <c r="I59" s="24"/>
      <c r="J59" s="41" t="s">
        <v>48</v>
      </c>
      <c r="K59" s="42"/>
      <c r="L59" s="42"/>
      <c r="M59" s="42"/>
      <c r="N59" s="43" t="s">
        <v>49</v>
      </c>
      <c r="O59" s="42"/>
      <c r="P59" s="44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50</v>
      </c>
      <c r="E61" s="37"/>
      <c r="F61" s="37"/>
      <c r="G61" s="37"/>
      <c r="H61" s="38"/>
      <c r="I61" s="24"/>
      <c r="J61" s="36" t="s">
        <v>51</v>
      </c>
      <c r="K61" s="37"/>
      <c r="L61" s="37"/>
      <c r="M61" s="37"/>
      <c r="N61" s="37"/>
      <c r="O61" s="37"/>
      <c r="P61" s="38"/>
      <c r="Q61" s="24"/>
      <c r="R61" s="25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48</v>
      </c>
      <c r="E70" s="42"/>
      <c r="F70" s="42"/>
      <c r="G70" s="43" t="s">
        <v>49</v>
      </c>
      <c r="H70" s="44"/>
      <c r="I70" s="24"/>
      <c r="J70" s="41" t="s">
        <v>48</v>
      </c>
      <c r="K70" s="42"/>
      <c r="L70" s="42"/>
      <c r="M70" s="42"/>
      <c r="N70" s="43" t="s">
        <v>49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6"/>
    </row>
    <row r="76" spans="2:21" s="6" customFormat="1" ht="37.5" customHeight="1">
      <c r="B76" s="23"/>
      <c r="C76" s="173" t="s">
        <v>102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14</v>
      </c>
      <c r="D78" s="24"/>
      <c r="E78" s="24"/>
      <c r="F78" s="201" t="str">
        <f>$F$6</f>
        <v>ZŠ na ul. 17 novembra v Sabinove  - Oprava sociálnych zariadení a hygienických kútikov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24"/>
      <c r="R78" s="25"/>
      <c r="T78" s="24"/>
      <c r="U78" s="24"/>
    </row>
    <row r="79" spans="2:21" s="6" customFormat="1" ht="37.5" customHeight="1">
      <c r="B79" s="23"/>
      <c r="C79" s="56" t="s">
        <v>98</v>
      </c>
      <c r="D79" s="24"/>
      <c r="E79" s="24"/>
      <c r="F79" s="185" t="str">
        <f>$F$7</f>
        <v>02 - Telocvičňa - Šatňa chlapcov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18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20</v>
      </c>
      <c r="L81" s="24"/>
      <c r="M81" s="204" t="str">
        <f>IF($O$9="","",$O$9)</f>
        <v>10.02.2014</v>
      </c>
      <c r="N81" s="178"/>
      <c r="O81" s="178"/>
      <c r="P81" s="17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22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27</v>
      </c>
      <c r="L83" s="24"/>
      <c r="M83" s="162" t="str">
        <f>$E$18</f>
        <v>Stavoprojekt s.r.o. Prešov</v>
      </c>
      <c r="N83" s="178"/>
      <c r="O83" s="178"/>
      <c r="P83" s="178"/>
      <c r="Q83" s="178"/>
      <c r="R83" s="25"/>
      <c r="T83" s="24"/>
      <c r="U83" s="24"/>
    </row>
    <row r="84" spans="2:21" s="6" customFormat="1" ht="15" customHeight="1">
      <c r="B84" s="23"/>
      <c r="C84" s="18" t="s">
        <v>25</v>
      </c>
      <c r="D84" s="24"/>
      <c r="E84" s="24"/>
      <c r="F84" s="16" t="str">
        <f>IF($E$15="","",$E$15)</f>
        <v>Víťaz výberového konania</v>
      </c>
      <c r="G84" s="24"/>
      <c r="H84" s="24"/>
      <c r="I84" s="24"/>
      <c r="J84" s="24"/>
      <c r="K84" s="18" t="s">
        <v>32</v>
      </c>
      <c r="L84" s="24"/>
      <c r="M84" s="162" t="str">
        <f>$E$21</f>
        <v> </v>
      </c>
      <c r="N84" s="178"/>
      <c r="O84" s="178"/>
      <c r="P84" s="178"/>
      <c r="Q84" s="17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8" t="s">
        <v>103</v>
      </c>
      <c r="D86" s="195"/>
      <c r="E86" s="195"/>
      <c r="F86" s="195"/>
      <c r="G86" s="195"/>
      <c r="H86" s="32"/>
      <c r="I86" s="32"/>
      <c r="J86" s="32"/>
      <c r="K86" s="32"/>
      <c r="L86" s="32"/>
      <c r="M86" s="32"/>
      <c r="N86" s="208" t="s">
        <v>104</v>
      </c>
      <c r="O86" s="178"/>
      <c r="P86" s="178"/>
      <c r="Q86" s="17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69" t="s">
        <v>105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7">
        <f>ROUND($N$133,2)</f>
        <v>0</v>
      </c>
      <c r="O88" s="178"/>
      <c r="P88" s="178"/>
      <c r="Q88" s="178"/>
      <c r="R88" s="25"/>
      <c r="T88" s="24"/>
      <c r="U88" s="24"/>
      <c r="AU88" s="6" t="s">
        <v>106</v>
      </c>
    </row>
    <row r="89" spans="2:21" s="74" customFormat="1" ht="25.5" customHeight="1">
      <c r="B89" s="107"/>
      <c r="C89" s="108"/>
      <c r="D89" s="108" t="s">
        <v>107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05">
        <f>ROUND($N$134,2)</f>
        <v>0</v>
      </c>
      <c r="O89" s="206"/>
      <c r="P89" s="206"/>
      <c r="Q89" s="206"/>
      <c r="R89" s="109"/>
      <c r="T89" s="108"/>
      <c r="U89" s="108"/>
    </row>
    <row r="90" spans="2:21" s="110" customFormat="1" ht="21" customHeight="1">
      <c r="B90" s="111"/>
      <c r="C90" s="87"/>
      <c r="D90" s="87" t="s">
        <v>108</v>
      </c>
      <c r="E90" s="87"/>
      <c r="F90" s="87"/>
      <c r="G90" s="87"/>
      <c r="H90" s="87"/>
      <c r="I90" s="87"/>
      <c r="J90" s="87"/>
      <c r="K90" s="87"/>
      <c r="L90" s="87"/>
      <c r="M90" s="87"/>
      <c r="N90" s="193">
        <f>ROUND($N$135,2)</f>
        <v>0</v>
      </c>
      <c r="O90" s="207"/>
      <c r="P90" s="207"/>
      <c r="Q90" s="207"/>
      <c r="R90" s="112"/>
      <c r="T90" s="87"/>
      <c r="U90" s="87"/>
    </row>
    <row r="91" spans="2:21" s="110" customFormat="1" ht="21" customHeight="1">
      <c r="B91" s="111"/>
      <c r="C91" s="87"/>
      <c r="D91" s="87" t="s">
        <v>109</v>
      </c>
      <c r="E91" s="87"/>
      <c r="F91" s="87"/>
      <c r="G91" s="87"/>
      <c r="H91" s="87"/>
      <c r="I91" s="87"/>
      <c r="J91" s="87"/>
      <c r="K91" s="87"/>
      <c r="L91" s="87"/>
      <c r="M91" s="87"/>
      <c r="N91" s="193">
        <f>ROUND($N$139,2)</f>
        <v>0</v>
      </c>
      <c r="O91" s="207"/>
      <c r="P91" s="207"/>
      <c r="Q91" s="207"/>
      <c r="R91" s="112"/>
      <c r="T91" s="87"/>
      <c r="U91" s="87"/>
    </row>
    <row r="92" spans="2:21" s="110" customFormat="1" ht="21" customHeight="1">
      <c r="B92" s="111"/>
      <c r="C92" s="87"/>
      <c r="D92" s="87" t="s">
        <v>110</v>
      </c>
      <c r="E92" s="87"/>
      <c r="F92" s="87"/>
      <c r="G92" s="87"/>
      <c r="H92" s="87"/>
      <c r="I92" s="87"/>
      <c r="J92" s="87"/>
      <c r="K92" s="87"/>
      <c r="L92" s="87"/>
      <c r="M92" s="87"/>
      <c r="N92" s="193">
        <f>ROUND($N$149,2)</f>
        <v>0</v>
      </c>
      <c r="O92" s="207"/>
      <c r="P92" s="207"/>
      <c r="Q92" s="207"/>
      <c r="R92" s="112"/>
      <c r="T92" s="87"/>
      <c r="U92" s="87"/>
    </row>
    <row r="93" spans="2:21" s="74" customFormat="1" ht="25.5" customHeight="1">
      <c r="B93" s="107"/>
      <c r="C93" s="108"/>
      <c r="D93" s="108" t="s">
        <v>111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05">
        <f>ROUND($N$151,2)</f>
        <v>0</v>
      </c>
      <c r="O93" s="206"/>
      <c r="P93" s="206"/>
      <c r="Q93" s="206"/>
      <c r="R93" s="109"/>
      <c r="T93" s="108"/>
      <c r="U93" s="108"/>
    </row>
    <row r="94" spans="2:21" s="110" customFormat="1" ht="21" customHeight="1">
      <c r="B94" s="111"/>
      <c r="C94" s="87"/>
      <c r="D94" s="87" t="s">
        <v>223</v>
      </c>
      <c r="E94" s="87"/>
      <c r="F94" s="87"/>
      <c r="G94" s="87"/>
      <c r="H94" s="87"/>
      <c r="I94" s="87"/>
      <c r="J94" s="87"/>
      <c r="K94" s="87"/>
      <c r="L94" s="87"/>
      <c r="M94" s="87"/>
      <c r="N94" s="193">
        <f>ROUND($N$152,2)</f>
        <v>0</v>
      </c>
      <c r="O94" s="207"/>
      <c r="P94" s="207"/>
      <c r="Q94" s="207"/>
      <c r="R94" s="112"/>
      <c r="T94" s="87"/>
      <c r="U94" s="87"/>
    </row>
    <row r="95" spans="2:21" s="110" customFormat="1" ht="21" customHeight="1">
      <c r="B95" s="111"/>
      <c r="C95" s="87"/>
      <c r="D95" s="87" t="s">
        <v>224</v>
      </c>
      <c r="E95" s="87"/>
      <c r="F95" s="87"/>
      <c r="G95" s="87"/>
      <c r="H95" s="87"/>
      <c r="I95" s="87"/>
      <c r="J95" s="87"/>
      <c r="K95" s="87"/>
      <c r="L95" s="87"/>
      <c r="M95" s="87"/>
      <c r="N95" s="193">
        <f>ROUND($N$156,2)</f>
        <v>0</v>
      </c>
      <c r="O95" s="207"/>
      <c r="P95" s="207"/>
      <c r="Q95" s="207"/>
      <c r="R95" s="112"/>
      <c r="T95" s="87"/>
      <c r="U95" s="87"/>
    </row>
    <row r="96" spans="2:21" s="110" customFormat="1" ht="21" customHeight="1">
      <c r="B96" s="111"/>
      <c r="C96" s="87"/>
      <c r="D96" s="87" t="s">
        <v>112</v>
      </c>
      <c r="E96" s="87"/>
      <c r="F96" s="87"/>
      <c r="G96" s="87"/>
      <c r="H96" s="87"/>
      <c r="I96" s="87"/>
      <c r="J96" s="87"/>
      <c r="K96" s="87"/>
      <c r="L96" s="87"/>
      <c r="M96" s="87"/>
      <c r="N96" s="193">
        <f>ROUND($N$162,2)</f>
        <v>0</v>
      </c>
      <c r="O96" s="207"/>
      <c r="P96" s="207"/>
      <c r="Q96" s="207"/>
      <c r="R96" s="112"/>
      <c r="T96" s="87"/>
      <c r="U96" s="87"/>
    </row>
    <row r="97" spans="2:21" s="110" customFormat="1" ht="21" customHeight="1">
      <c r="B97" s="111"/>
      <c r="C97" s="87"/>
      <c r="D97" s="87" t="s">
        <v>113</v>
      </c>
      <c r="E97" s="87"/>
      <c r="F97" s="87"/>
      <c r="G97" s="87"/>
      <c r="H97" s="87"/>
      <c r="I97" s="87"/>
      <c r="J97" s="87"/>
      <c r="K97" s="87"/>
      <c r="L97" s="87"/>
      <c r="M97" s="87"/>
      <c r="N97" s="193">
        <f>ROUND($N$176,2)</f>
        <v>0</v>
      </c>
      <c r="O97" s="207"/>
      <c r="P97" s="207"/>
      <c r="Q97" s="207"/>
      <c r="R97" s="112"/>
      <c r="T97" s="87"/>
      <c r="U97" s="87"/>
    </row>
    <row r="98" spans="2:21" s="110" customFormat="1" ht="21" customHeight="1">
      <c r="B98" s="111"/>
      <c r="C98" s="87"/>
      <c r="D98" s="87" t="s">
        <v>225</v>
      </c>
      <c r="E98" s="87"/>
      <c r="F98" s="87"/>
      <c r="G98" s="87"/>
      <c r="H98" s="87"/>
      <c r="I98" s="87"/>
      <c r="J98" s="87"/>
      <c r="K98" s="87"/>
      <c r="L98" s="87"/>
      <c r="M98" s="87"/>
      <c r="N98" s="193">
        <f>ROUND($N$193,2)</f>
        <v>0</v>
      </c>
      <c r="O98" s="207"/>
      <c r="P98" s="207"/>
      <c r="Q98" s="207"/>
      <c r="R98" s="112"/>
      <c r="T98" s="87"/>
      <c r="U98" s="87"/>
    </row>
    <row r="99" spans="2:21" s="110" customFormat="1" ht="21" customHeight="1">
      <c r="B99" s="111"/>
      <c r="C99" s="87"/>
      <c r="D99" s="87" t="s">
        <v>226</v>
      </c>
      <c r="E99" s="87"/>
      <c r="F99" s="87"/>
      <c r="G99" s="87"/>
      <c r="H99" s="87"/>
      <c r="I99" s="87"/>
      <c r="J99" s="87"/>
      <c r="K99" s="87"/>
      <c r="L99" s="87"/>
      <c r="M99" s="87"/>
      <c r="N99" s="193">
        <f>ROUND($N$200,2)</f>
        <v>0</v>
      </c>
      <c r="O99" s="207"/>
      <c r="P99" s="207"/>
      <c r="Q99" s="207"/>
      <c r="R99" s="112"/>
      <c r="T99" s="87"/>
      <c r="U99" s="87"/>
    </row>
    <row r="100" spans="2:21" s="110" customFormat="1" ht="21" customHeight="1">
      <c r="B100" s="111"/>
      <c r="C100" s="87"/>
      <c r="D100" s="87" t="s">
        <v>227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193">
        <f>ROUND($N$203,2)</f>
        <v>0</v>
      </c>
      <c r="O100" s="207"/>
      <c r="P100" s="207"/>
      <c r="Q100" s="207"/>
      <c r="R100" s="112"/>
      <c r="T100" s="87"/>
      <c r="U100" s="87"/>
    </row>
    <row r="101" spans="2:21" s="110" customFormat="1" ht="21" customHeight="1">
      <c r="B101" s="111"/>
      <c r="C101" s="87"/>
      <c r="D101" s="87" t="s">
        <v>228</v>
      </c>
      <c r="E101" s="87"/>
      <c r="F101" s="87"/>
      <c r="G101" s="87"/>
      <c r="H101" s="87"/>
      <c r="I101" s="87"/>
      <c r="J101" s="87"/>
      <c r="K101" s="87"/>
      <c r="L101" s="87"/>
      <c r="M101" s="87"/>
      <c r="N101" s="193">
        <f>ROUND($N$211,2)</f>
        <v>0</v>
      </c>
      <c r="O101" s="207"/>
      <c r="P101" s="207"/>
      <c r="Q101" s="207"/>
      <c r="R101" s="112"/>
      <c r="T101" s="87"/>
      <c r="U101" s="87"/>
    </row>
    <row r="102" spans="2:21" s="110" customFormat="1" ht="21" customHeight="1">
      <c r="B102" s="111"/>
      <c r="C102" s="87"/>
      <c r="D102" s="87" t="s">
        <v>114</v>
      </c>
      <c r="E102" s="87"/>
      <c r="F102" s="87"/>
      <c r="G102" s="87"/>
      <c r="H102" s="87"/>
      <c r="I102" s="87"/>
      <c r="J102" s="87"/>
      <c r="K102" s="87"/>
      <c r="L102" s="87"/>
      <c r="M102" s="87"/>
      <c r="N102" s="193">
        <f>ROUND($N$215,2)</f>
        <v>0</v>
      </c>
      <c r="O102" s="207"/>
      <c r="P102" s="207"/>
      <c r="Q102" s="207"/>
      <c r="R102" s="112"/>
      <c r="T102" s="87"/>
      <c r="U102" s="87"/>
    </row>
    <row r="103" spans="2:21" s="110" customFormat="1" ht="21" customHeight="1">
      <c r="B103" s="111"/>
      <c r="C103" s="87"/>
      <c r="D103" s="87" t="s">
        <v>229</v>
      </c>
      <c r="E103" s="87"/>
      <c r="F103" s="87"/>
      <c r="G103" s="87"/>
      <c r="H103" s="87"/>
      <c r="I103" s="87"/>
      <c r="J103" s="87"/>
      <c r="K103" s="87"/>
      <c r="L103" s="87"/>
      <c r="M103" s="87"/>
      <c r="N103" s="193">
        <f>ROUND($N$221,2)</f>
        <v>0</v>
      </c>
      <c r="O103" s="207"/>
      <c r="P103" s="207"/>
      <c r="Q103" s="207"/>
      <c r="R103" s="112"/>
      <c r="T103" s="87"/>
      <c r="U103" s="87"/>
    </row>
    <row r="104" spans="2:21" s="110" customFormat="1" ht="21" customHeight="1">
      <c r="B104" s="111"/>
      <c r="C104" s="87"/>
      <c r="D104" s="87" t="s">
        <v>115</v>
      </c>
      <c r="E104" s="87"/>
      <c r="F104" s="87"/>
      <c r="G104" s="87"/>
      <c r="H104" s="87"/>
      <c r="I104" s="87"/>
      <c r="J104" s="87"/>
      <c r="K104" s="87"/>
      <c r="L104" s="87"/>
      <c r="M104" s="87"/>
      <c r="N104" s="193">
        <f>ROUND($N$223,2)</f>
        <v>0</v>
      </c>
      <c r="O104" s="207"/>
      <c r="P104" s="207"/>
      <c r="Q104" s="207"/>
      <c r="R104" s="112"/>
      <c r="T104" s="87"/>
      <c r="U104" s="87"/>
    </row>
    <row r="105" spans="2:21" s="74" customFormat="1" ht="25.5" customHeight="1">
      <c r="B105" s="107"/>
      <c r="C105" s="108"/>
      <c r="D105" s="108" t="s">
        <v>230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205">
        <f>ROUND($N$227,2)</f>
        <v>0</v>
      </c>
      <c r="O105" s="206"/>
      <c r="P105" s="206"/>
      <c r="Q105" s="206"/>
      <c r="R105" s="109"/>
      <c r="T105" s="108"/>
      <c r="U105" s="108"/>
    </row>
    <row r="106" spans="2:21" s="110" customFormat="1" ht="21" customHeight="1">
      <c r="B106" s="111"/>
      <c r="C106" s="87"/>
      <c r="D106" s="87" t="s">
        <v>231</v>
      </c>
      <c r="E106" s="87"/>
      <c r="F106" s="87"/>
      <c r="G106" s="87"/>
      <c r="H106" s="87"/>
      <c r="I106" s="87"/>
      <c r="J106" s="87"/>
      <c r="K106" s="87"/>
      <c r="L106" s="87"/>
      <c r="M106" s="87"/>
      <c r="N106" s="193">
        <f>ROUND($N$228,2)</f>
        <v>0</v>
      </c>
      <c r="O106" s="207"/>
      <c r="P106" s="207"/>
      <c r="Q106" s="207"/>
      <c r="R106" s="112"/>
      <c r="T106" s="87"/>
      <c r="U106" s="87"/>
    </row>
    <row r="107" spans="2:21" s="6" customFormat="1" ht="22.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T107" s="24"/>
      <c r="U107" s="24"/>
    </row>
    <row r="108" spans="2:21" s="6" customFormat="1" ht="30" customHeight="1">
      <c r="B108" s="23"/>
      <c r="C108" s="69" t="s">
        <v>116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197">
        <f>ROUND($N$109+$N$110+$N$111+$N$112+$N$113+$N$114,2)</f>
        <v>0</v>
      </c>
      <c r="O108" s="178"/>
      <c r="P108" s="178"/>
      <c r="Q108" s="178"/>
      <c r="R108" s="25"/>
      <c r="T108" s="113"/>
      <c r="U108" s="114" t="s">
        <v>36</v>
      </c>
    </row>
    <row r="109" spans="2:62" s="6" customFormat="1" ht="18.75" customHeight="1">
      <c r="B109" s="23"/>
      <c r="C109" s="24"/>
      <c r="D109" s="191" t="s">
        <v>117</v>
      </c>
      <c r="E109" s="178"/>
      <c r="F109" s="178"/>
      <c r="G109" s="178"/>
      <c r="H109" s="178"/>
      <c r="I109" s="24"/>
      <c r="J109" s="24"/>
      <c r="K109" s="24"/>
      <c r="L109" s="24"/>
      <c r="M109" s="24"/>
      <c r="N109" s="192">
        <f>ROUND($N$88*$T$109,2)</f>
        <v>0</v>
      </c>
      <c r="O109" s="178"/>
      <c r="P109" s="178"/>
      <c r="Q109" s="178"/>
      <c r="R109" s="25"/>
      <c r="T109" s="115"/>
      <c r="U109" s="116" t="s">
        <v>39</v>
      </c>
      <c r="AY109" s="6" t="s">
        <v>118</v>
      </c>
      <c r="BE109" s="91">
        <f>IF($U$109="základná",$N$109,0)</f>
        <v>0</v>
      </c>
      <c r="BF109" s="91">
        <f>IF($U$109="znížená",$N$109,0)</f>
        <v>0</v>
      </c>
      <c r="BG109" s="91">
        <f>IF($U$109="zákl. prenesená",$N$109,0)</f>
        <v>0</v>
      </c>
      <c r="BH109" s="91">
        <f>IF($U$109="zníž. prenesená",$N$109,0)</f>
        <v>0</v>
      </c>
      <c r="BI109" s="91">
        <f>IF($U$109="nulová",$N$109,0)</f>
        <v>0</v>
      </c>
      <c r="BJ109" s="6" t="s">
        <v>119</v>
      </c>
    </row>
    <row r="110" spans="2:62" s="6" customFormat="1" ht="18.75" customHeight="1">
      <c r="B110" s="23"/>
      <c r="C110" s="24"/>
      <c r="D110" s="191" t="s">
        <v>120</v>
      </c>
      <c r="E110" s="178"/>
      <c r="F110" s="178"/>
      <c r="G110" s="178"/>
      <c r="H110" s="178"/>
      <c r="I110" s="24"/>
      <c r="J110" s="24"/>
      <c r="K110" s="24"/>
      <c r="L110" s="24"/>
      <c r="M110" s="24"/>
      <c r="N110" s="192">
        <f>ROUND($N$88*$T$110,2)</f>
        <v>0</v>
      </c>
      <c r="O110" s="178"/>
      <c r="P110" s="178"/>
      <c r="Q110" s="178"/>
      <c r="R110" s="25"/>
      <c r="T110" s="115"/>
      <c r="U110" s="116" t="s">
        <v>39</v>
      </c>
      <c r="AY110" s="6" t="s">
        <v>118</v>
      </c>
      <c r="BE110" s="91">
        <f>IF($U$110="základná",$N$110,0)</f>
        <v>0</v>
      </c>
      <c r="BF110" s="91">
        <f>IF($U$110="znížená",$N$110,0)</f>
        <v>0</v>
      </c>
      <c r="BG110" s="91">
        <f>IF($U$110="zákl. prenesená",$N$110,0)</f>
        <v>0</v>
      </c>
      <c r="BH110" s="91">
        <f>IF($U$110="zníž. prenesená",$N$110,0)</f>
        <v>0</v>
      </c>
      <c r="BI110" s="91">
        <f>IF($U$110="nulová",$N$110,0)</f>
        <v>0</v>
      </c>
      <c r="BJ110" s="6" t="s">
        <v>119</v>
      </c>
    </row>
    <row r="111" spans="2:62" s="6" customFormat="1" ht="18.75" customHeight="1">
      <c r="B111" s="23"/>
      <c r="C111" s="24"/>
      <c r="D111" s="191" t="s">
        <v>121</v>
      </c>
      <c r="E111" s="178"/>
      <c r="F111" s="178"/>
      <c r="G111" s="178"/>
      <c r="H111" s="178"/>
      <c r="I111" s="24"/>
      <c r="J111" s="24"/>
      <c r="K111" s="24"/>
      <c r="L111" s="24"/>
      <c r="M111" s="24"/>
      <c r="N111" s="192">
        <f>ROUND($N$88*$T$111,2)</f>
        <v>0</v>
      </c>
      <c r="O111" s="178"/>
      <c r="P111" s="178"/>
      <c r="Q111" s="178"/>
      <c r="R111" s="25"/>
      <c r="T111" s="115"/>
      <c r="U111" s="116" t="s">
        <v>39</v>
      </c>
      <c r="AY111" s="6" t="s">
        <v>118</v>
      </c>
      <c r="BE111" s="91">
        <f>IF($U$111="základná",$N$111,0)</f>
        <v>0</v>
      </c>
      <c r="BF111" s="91">
        <f>IF($U$111="znížená",$N$111,0)</f>
        <v>0</v>
      </c>
      <c r="BG111" s="91">
        <f>IF($U$111="zákl. prenesená",$N$111,0)</f>
        <v>0</v>
      </c>
      <c r="BH111" s="91">
        <f>IF($U$111="zníž. prenesená",$N$111,0)</f>
        <v>0</v>
      </c>
      <c r="BI111" s="91">
        <f>IF($U$111="nulová",$N$111,0)</f>
        <v>0</v>
      </c>
      <c r="BJ111" s="6" t="s">
        <v>119</v>
      </c>
    </row>
    <row r="112" spans="2:62" s="6" customFormat="1" ht="18.75" customHeight="1">
      <c r="B112" s="23"/>
      <c r="C112" s="24"/>
      <c r="D112" s="191" t="s">
        <v>122</v>
      </c>
      <c r="E112" s="178"/>
      <c r="F112" s="178"/>
      <c r="G112" s="178"/>
      <c r="H112" s="178"/>
      <c r="I112" s="24"/>
      <c r="J112" s="24"/>
      <c r="K112" s="24"/>
      <c r="L112" s="24"/>
      <c r="M112" s="24"/>
      <c r="N112" s="192">
        <f>ROUND($N$88*$T$112,2)</f>
        <v>0</v>
      </c>
      <c r="O112" s="178"/>
      <c r="P112" s="178"/>
      <c r="Q112" s="178"/>
      <c r="R112" s="25"/>
      <c r="T112" s="115"/>
      <c r="U112" s="116" t="s">
        <v>39</v>
      </c>
      <c r="AY112" s="6" t="s">
        <v>118</v>
      </c>
      <c r="BE112" s="91">
        <f>IF($U$112="základná",$N$112,0)</f>
        <v>0</v>
      </c>
      <c r="BF112" s="91">
        <f>IF($U$112="znížená",$N$112,0)</f>
        <v>0</v>
      </c>
      <c r="BG112" s="91">
        <f>IF($U$112="zákl. prenesená",$N$112,0)</f>
        <v>0</v>
      </c>
      <c r="BH112" s="91">
        <f>IF($U$112="zníž. prenesená",$N$112,0)</f>
        <v>0</v>
      </c>
      <c r="BI112" s="91">
        <f>IF($U$112="nulová",$N$112,0)</f>
        <v>0</v>
      </c>
      <c r="BJ112" s="6" t="s">
        <v>119</v>
      </c>
    </row>
    <row r="113" spans="2:62" s="6" customFormat="1" ht="18.75" customHeight="1">
      <c r="B113" s="23"/>
      <c r="C113" s="24"/>
      <c r="D113" s="191" t="s">
        <v>123</v>
      </c>
      <c r="E113" s="178"/>
      <c r="F113" s="178"/>
      <c r="G113" s="178"/>
      <c r="H113" s="178"/>
      <c r="I113" s="24"/>
      <c r="J113" s="24"/>
      <c r="K113" s="24"/>
      <c r="L113" s="24"/>
      <c r="M113" s="24"/>
      <c r="N113" s="192">
        <f>ROUND($N$88*$T$113,2)</f>
        <v>0</v>
      </c>
      <c r="O113" s="178"/>
      <c r="P113" s="178"/>
      <c r="Q113" s="178"/>
      <c r="R113" s="25"/>
      <c r="T113" s="115"/>
      <c r="U113" s="116" t="s">
        <v>39</v>
      </c>
      <c r="AY113" s="6" t="s">
        <v>118</v>
      </c>
      <c r="BE113" s="91">
        <f>IF($U$113="základná",$N$113,0)</f>
        <v>0</v>
      </c>
      <c r="BF113" s="91">
        <f>IF($U$113="znížená",$N$113,0)</f>
        <v>0</v>
      </c>
      <c r="BG113" s="91">
        <f>IF($U$113="zákl. prenesená",$N$113,0)</f>
        <v>0</v>
      </c>
      <c r="BH113" s="91">
        <f>IF($U$113="zníž. prenesená",$N$113,0)</f>
        <v>0</v>
      </c>
      <c r="BI113" s="91">
        <f>IF($U$113="nulová",$N$113,0)</f>
        <v>0</v>
      </c>
      <c r="BJ113" s="6" t="s">
        <v>119</v>
      </c>
    </row>
    <row r="114" spans="2:62" s="6" customFormat="1" ht="18.75" customHeight="1">
      <c r="B114" s="23"/>
      <c r="C114" s="24"/>
      <c r="D114" s="87" t="s">
        <v>124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192">
        <f>ROUND($N$88*$T$114,2)</f>
        <v>0</v>
      </c>
      <c r="O114" s="178"/>
      <c r="P114" s="178"/>
      <c r="Q114" s="178"/>
      <c r="R114" s="25"/>
      <c r="T114" s="117"/>
      <c r="U114" s="118" t="s">
        <v>39</v>
      </c>
      <c r="AY114" s="6" t="s">
        <v>125</v>
      </c>
      <c r="BE114" s="91">
        <f>IF($U$114="základná",$N$114,0)</f>
        <v>0</v>
      </c>
      <c r="BF114" s="91">
        <f>IF($U$114="znížená",$N$114,0)</f>
        <v>0</v>
      </c>
      <c r="BG114" s="91">
        <f>IF($U$114="zákl. prenesená",$N$114,0)</f>
        <v>0</v>
      </c>
      <c r="BH114" s="91">
        <f>IF($U$114="zníž. prenesená",$N$114,0)</f>
        <v>0</v>
      </c>
      <c r="BI114" s="91">
        <f>IF($U$114="nulová",$N$114,0)</f>
        <v>0</v>
      </c>
      <c r="BJ114" s="6" t="s">
        <v>119</v>
      </c>
    </row>
    <row r="115" spans="2:21" s="6" customFormat="1" ht="14.2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  <c r="T115" s="24"/>
      <c r="U115" s="24"/>
    </row>
    <row r="116" spans="2:21" s="6" customFormat="1" ht="30" customHeight="1">
      <c r="B116" s="23"/>
      <c r="C116" s="98" t="s">
        <v>95</v>
      </c>
      <c r="D116" s="32"/>
      <c r="E116" s="32"/>
      <c r="F116" s="32"/>
      <c r="G116" s="32"/>
      <c r="H116" s="32"/>
      <c r="I116" s="32"/>
      <c r="J116" s="32"/>
      <c r="K116" s="32"/>
      <c r="L116" s="194">
        <f>ROUND(SUM($N$88+$N$108),2)</f>
        <v>0</v>
      </c>
      <c r="M116" s="195"/>
      <c r="N116" s="195"/>
      <c r="O116" s="195"/>
      <c r="P116" s="195"/>
      <c r="Q116" s="195"/>
      <c r="R116" s="25"/>
      <c r="T116" s="24"/>
      <c r="U116" s="24"/>
    </row>
    <row r="117" spans="2:21" s="6" customFormat="1" ht="7.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  <c r="T117" s="24"/>
      <c r="U117" s="24"/>
    </row>
    <row r="118" ht="14.25" customHeight="1">
      <c r="N118" s="1"/>
    </row>
    <row r="119" ht="14.25" customHeight="1">
      <c r="N119" s="1"/>
    </row>
    <row r="120" ht="14.25" customHeight="1">
      <c r="N120" s="1"/>
    </row>
    <row r="121" spans="2:18" s="6" customFormat="1" ht="7.5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pans="2:18" s="6" customFormat="1" ht="37.5" customHeight="1">
      <c r="B122" s="23"/>
      <c r="C122" s="173" t="s">
        <v>126</v>
      </c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25"/>
    </row>
    <row r="123" spans="2:18" s="6" customFormat="1" ht="7.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18" s="6" customFormat="1" ht="30.75" customHeight="1">
      <c r="B124" s="23"/>
      <c r="C124" s="18" t="s">
        <v>14</v>
      </c>
      <c r="D124" s="24"/>
      <c r="E124" s="24"/>
      <c r="F124" s="201" t="str">
        <f>$F$6</f>
        <v>ZŠ na ul. 17 novembra v Sabinove  - Oprava sociálnych zariadení a hygienických kútikov</v>
      </c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24"/>
      <c r="R124" s="25"/>
    </row>
    <row r="125" spans="2:18" s="6" customFormat="1" ht="37.5" customHeight="1">
      <c r="B125" s="23"/>
      <c r="C125" s="56" t="s">
        <v>98</v>
      </c>
      <c r="D125" s="24"/>
      <c r="E125" s="24"/>
      <c r="F125" s="185" t="str">
        <f>$F$7</f>
        <v>02 - Telocvičňa - Šatňa chlapcov</v>
      </c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24"/>
      <c r="R125" s="25"/>
    </row>
    <row r="126" spans="2:18" s="6" customFormat="1" ht="7.5" customHeight="1"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5"/>
    </row>
    <row r="127" spans="2:18" s="6" customFormat="1" ht="18.75" customHeight="1">
      <c r="B127" s="23"/>
      <c r="C127" s="18" t="s">
        <v>18</v>
      </c>
      <c r="D127" s="24"/>
      <c r="E127" s="24"/>
      <c r="F127" s="16" t="str">
        <f>$F$9</f>
        <v> </v>
      </c>
      <c r="G127" s="24"/>
      <c r="H127" s="24"/>
      <c r="I127" s="24"/>
      <c r="J127" s="24"/>
      <c r="K127" s="18" t="s">
        <v>20</v>
      </c>
      <c r="L127" s="24"/>
      <c r="M127" s="204" t="str">
        <f>IF($O$9="","",$O$9)</f>
        <v>10.02.2014</v>
      </c>
      <c r="N127" s="178"/>
      <c r="O127" s="178"/>
      <c r="P127" s="178"/>
      <c r="Q127" s="24"/>
      <c r="R127" s="25"/>
    </row>
    <row r="128" spans="2:18" s="6" customFormat="1" ht="7.5" customHeight="1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5"/>
    </row>
    <row r="129" spans="2:18" s="6" customFormat="1" ht="15.75" customHeight="1">
      <c r="B129" s="23"/>
      <c r="C129" s="18" t="s">
        <v>22</v>
      </c>
      <c r="D129" s="24"/>
      <c r="E129" s="24"/>
      <c r="F129" s="16" t="str">
        <f>$E$12</f>
        <v> </v>
      </c>
      <c r="G129" s="24"/>
      <c r="H129" s="24"/>
      <c r="I129" s="24"/>
      <c r="J129" s="24"/>
      <c r="K129" s="18" t="s">
        <v>27</v>
      </c>
      <c r="L129" s="24"/>
      <c r="M129" s="162" t="str">
        <f>$E$18</f>
        <v>Stavoprojekt s.r.o. Prešov</v>
      </c>
      <c r="N129" s="178"/>
      <c r="O129" s="178"/>
      <c r="P129" s="178"/>
      <c r="Q129" s="178"/>
      <c r="R129" s="25"/>
    </row>
    <row r="130" spans="2:18" s="6" customFormat="1" ht="15" customHeight="1">
      <c r="B130" s="23"/>
      <c r="C130" s="18" t="s">
        <v>25</v>
      </c>
      <c r="D130" s="24"/>
      <c r="E130" s="24"/>
      <c r="F130" s="16" t="str">
        <f>IF($E$15="","",$E$15)</f>
        <v>Víťaz výberového konania</v>
      </c>
      <c r="G130" s="24"/>
      <c r="H130" s="24"/>
      <c r="I130" s="24"/>
      <c r="J130" s="24"/>
      <c r="K130" s="18" t="s">
        <v>32</v>
      </c>
      <c r="L130" s="24"/>
      <c r="M130" s="162" t="str">
        <f>$E$21</f>
        <v> </v>
      </c>
      <c r="N130" s="178"/>
      <c r="O130" s="178"/>
      <c r="P130" s="178"/>
      <c r="Q130" s="178"/>
      <c r="R130" s="25"/>
    </row>
    <row r="131" spans="2:18" s="6" customFormat="1" ht="11.25" customHeight="1"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5"/>
    </row>
    <row r="132" spans="2:27" s="119" customFormat="1" ht="30" customHeight="1">
      <c r="B132" s="120"/>
      <c r="C132" s="121" t="s">
        <v>127</v>
      </c>
      <c r="D132" s="122" t="s">
        <v>128</v>
      </c>
      <c r="E132" s="122" t="s">
        <v>54</v>
      </c>
      <c r="F132" s="209" t="s">
        <v>129</v>
      </c>
      <c r="G132" s="210"/>
      <c r="H132" s="210"/>
      <c r="I132" s="210"/>
      <c r="J132" s="122" t="s">
        <v>130</v>
      </c>
      <c r="K132" s="122" t="s">
        <v>131</v>
      </c>
      <c r="L132" s="209" t="s">
        <v>132</v>
      </c>
      <c r="M132" s="210"/>
      <c r="N132" s="209" t="s">
        <v>133</v>
      </c>
      <c r="O132" s="210"/>
      <c r="P132" s="210"/>
      <c r="Q132" s="211"/>
      <c r="R132" s="123"/>
      <c r="T132" s="64" t="s">
        <v>134</v>
      </c>
      <c r="U132" s="65" t="s">
        <v>36</v>
      </c>
      <c r="V132" s="65" t="s">
        <v>135</v>
      </c>
      <c r="W132" s="65" t="s">
        <v>136</v>
      </c>
      <c r="X132" s="65" t="s">
        <v>137</v>
      </c>
      <c r="Y132" s="65" t="s">
        <v>138</v>
      </c>
      <c r="Z132" s="65" t="s">
        <v>139</v>
      </c>
      <c r="AA132" s="66" t="s">
        <v>140</v>
      </c>
    </row>
    <row r="133" spans="2:63" s="6" customFormat="1" ht="30" customHeight="1">
      <c r="B133" s="23"/>
      <c r="C133" s="69" t="s">
        <v>101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24">
        <f>$BK$133</f>
        <v>0</v>
      </c>
      <c r="O133" s="178"/>
      <c r="P133" s="178"/>
      <c r="Q133" s="178"/>
      <c r="R133" s="25"/>
      <c r="T133" s="68"/>
      <c r="U133" s="37"/>
      <c r="V133" s="37"/>
      <c r="W133" s="124">
        <f>$W$134+$W$151+$W$227+$W$240</f>
        <v>490.3120206</v>
      </c>
      <c r="X133" s="37"/>
      <c r="Y133" s="124">
        <f>$Y$134+$Y$151+$Y$227+$Y$240</f>
        <v>14.208672499999999</v>
      </c>
      <c r="Z133" s="37"/>
      <c r="AA133" s="125">
        <f>$AA$134+$AA$151+$AA$227+$AA$240</f>
        <v>1.5572209999999997</v>
      </c>
      <c r="AT133" s="6" t="s">
        <v>71</v>
      </c>
      <c r="AU133" s="6" t="s">
        <v>106</v>
      </c>
      <c r="BK133" s="126">
        <f>$BK$134+$BK$151+$BK$227+$BK$240</f>
        <v>0</v>
      </c>
    </row>
    <row r="134" spans="2:63" s="127" customFormat="1" ht="37.5" customHeight="1">
      <c r="B134" s="128"/>
      <c r="C134" s="129"/>
      <c r="D134" s="130" t="s">
        <v>107</v>
      </c>
      <c r="E134" s="129"/>
      <c r="F134" s="129"/>
      <c r="G134" s="129"/>
      <c r="H134" s="129"/>
      <c r="I134" s="129"/>
      <c r="J134" s="129"/>
      <c r="K134" s="129"/>
      <c r="L134" s="129"/>
      <c r="M134" s="129"/>
      <c r="N134" s="220">
        <f>$BK$134</f>
        <v>0</v>
      </c>
      <c r="O134" s="221"/>
      <c r="P134" s="221"/>
      <c r="Q134" s="221"/>
      <c r="R134" s="131"/>
      <c r="T134" s="132"/>
      <c r="U134" s="129"/>
      <c r="V134" s="129"/>
      <c r="W134" s="133">
        <f>$W$135+$W$139+$W$149</f>
        <v>132.55165250000002</v>
      </c>
      <c r="X134" s="129"/>
      <c r="Y134" s="133">
        <f>$Y$135+$Y$139+$Y$149</f>
        <v>6.9993050000000006</v>
      </c>
      <c r="Z134" s="129"/>
      <c r="AA134" s="134">
        <f>$AA$135+$AA$139+$AA$149</f>
        <v>1.2109999999999999</v>
      </c>
      <c r="AR134" s="135" t="s">
        <v>79</v>
      </c>
      <c r="AT134" s="135" t="s">
        <v>71</v>
      </c>
      <c r="AU134" s="135" t="s">
        <v>72</v>
      </c>
      <c r="AY134" s="135" t="s">
        <v>141</v>
      </c>
      <c r="BK134" s="136">
        <f>$BK$135+$BK$139+$BK$149</f>
        <v>0</v>
      </c>
    </row>
    <row r="135" spans="2:63" s="127" customFormat="1" ht="21" customHeight="1">
      <c r="B135" s="128"/>
      <c r="C135" s="129"/>
      <c r="D135" s="137" t="s">
        <v>108</v>
      </c>
      <c r="E135" s="129"/>
      <c r="F135" s="129"/>
      <c r="G135" s="129"/>
      <c r="H135" s="129"/>
      <c r="I135" s="129"/>
      <c r="J135" s="129"/>
      <c r="K135" s="129"/>
      <c r="L135" s="129"/>
      <c r="M135" s="129"/>
      <c r="N135" s="222">
        <f>$BK$135</f>
        <v>0</v>
      </c>
      <c r="O135" s="221"/>
      <c r="P135" s="221"/>
      <c r="Q135" s="221"/>
      <c r="R135" s="131"/>
      <c r="T135" s="132"/>
      <c r="U135" s="129"/>
      <c r="V135" s="129"/>
      <c r="W135" s="133">
        <f>SUM($W$136:$W$138)</f>
        <v>83.88197100000001</v>
      </c>
      <c r="X135" s="129"/>
      <c r="Y135" s="133">
        <f>SUM($Y$136:$Y$138)</f>
        <v>6.939712500000001</v>
      </c>
      <c r="Z135" s="129"/>
      <c r="AA135" s="134">
        <f>SUM($AA$136:$AA$138)</f>
        <v>0</v>
      </c>
      <c r="AR135" s="135" t="s">
        <v>79</v>
      </c>
      <c r="AT135" s="135" t="s">
        <v>71</v>
      </c>
      <c r="AU135" s="135" t="s">
        <v>79</v>
      </c>
      <c r="AY135" s="135" t="s">
        <v>141</v>
      </c>
      <c r="BK135" s="136">
        <f>SUM($BK$136:$BK$138)</f>
        <v>0</v>
      </c>
    </row>
    <row r="136" spans="2:64" s="6" customFormat="1" ht="39" customHeight="1">
      <c r="B136" s="23"/>
      <c r="C136" s="138" t="s">
        <v>79</v>
      </c>
      <c r="D136" s="138" t="s">
        <v>142</v>
      </c>
      <c r="E136" s="139" t="s">
        <v>143</v>
      </c>
      <c r="F136" s="212" t="s">
        <v>144</v>
      </c>
      <c r="G136" s="213"/>
      <c r="H136" s="213"/>
      <c r="I136" s="213"/>
      <c r="J136" s="140" t="s">
        <v>145</v>
      </c>
      <c r="K136" s="141">
        <v>69.9</v>
      </c>
      <c r="L136" s="214">
        <v>0</v>
      </c>
      <c r="M136" s="213"/>
      <c r="N136" s="215">
        <f>ROUND($L$136*$K$136,3)</f>
        <v>0</v>
      </c>
      <c r="O136" s="213"/>
      <c r="P136" s="213"/>
      <c r="Q136" s="213"/>
      <c r="R136" s="25"/>
      <c r="T136" s="143"/>
      <c r="U136" s="30" t="s">
        <v>39</v>
      </c>
      <c r="V136" s="144">
        <v>0.42804</v>
      </c>
      <c r="W136" s="144">
        <f>$V$136*$K$136</f>
        <v>29.919996</v>
      </c>
      <c r="X136" s="144">
        <v>0.01901</v>
      </c>
      <c r="Y136" s="144">
        <f>$X$136*$K$136</f>
        <v>1.328799</v>
      </c>
      <c r="Z136" s="144">
        <v>0</v>
      </c>
      <c r="AA136" s="145">
        <f>$Z$136*$K$136</f>
        <v>0</v>
      </c>
      <c r="AR136" s="6" t="s">
        <v>146</v>
      </c>
      <c r="AT136" s="6" t="s">
        <v>142</v>
      </c>
      <c r="AU136" s="6" t="s">
        <v>119</v>
      </c>
      <c r="AY136" s="6" t="s">
        <v>141</v>
      </c>
      <c r="BE136" s="91">
        <f>IF($U$136="základná",$N$136,0)</f>
        <v>0</v>
      </c>
      <c r="BF136" s="91">
        <f>IF($U$136="znížená",$N$136,0)</f>
        <v>0</v>
      </c>
      <c r="BG136" s="91">
        <f>IF($U$136="zákl. prenesená",$N$136,0)</f>
        <v>0</v>
      </c>
      <c r="BH136" s="91">
        <f>IF($U$136="zníž. prenesená",$N$136,0)</f>
        <v>0</v>
      </c>
      <c r="BI136" s="91">
        <f>IF($U$136="nulová",$N$136,0)</f>
        <v>0</v>
      </c>
      <c r="BJ136" s="6" t="s">
        <v>119</v>
      </c>
      <c r="BK136" s="146">
        <f>ROUND($L$136*$K$136,3)</f>
        <v>0</v>
      </c>
      <c r="BL136" s="6" t="s">
        <v>146</v>
      </c>
    </row>
    <row r="137" spans="2:64" s="6" customFormat="1" ht="27" customHeight="1">
      <c r="B137" s="23"/>
      <c r="C137" s="138" t="s">
        <v>119</v>
      </c>
      <c r="D137" s="138" t="s">
        <v>142</v>
      </c>
      <c r="E137" s="139" t="s">
        <v>147</v>
      </c>
      <c r="F137" s="212" t="s">
        <v>148</v>
      </c>
      <c r="G137" s="213"/>
      <c r="H137" s="213"/>
      <c r="I137" s="213"/>
      <c r="J137" s="140" t="s">
        <v>145</v>
      </c>
      <c r="K137" s="141">
        <v>113.7</v>
      </c>
      <c r="L137" s="214">
        <v>0</v>
      </c>
      <c r="M137" s="213"/>
      <c r="N137" s="215">
        <f>ROUND($L$137*$K$137,3)</f>
        <v>0</v>
      </c>
      <c r="O137" s="213"/>
      <c r="P137" s="213"/>
      <c r="Q137" s="213"/>
      <c r="R137" s="25"/>
      <c r="T137" s="143"/>
      <c r="U137" s="30" t="s">
        <v>39</v>
      </c>
      <c r="V137" s="144">
        <v>0.3517</v>
      </c>
      <c r="W137" s="144">
        <f>$V$137*$K$137</f>
        <v>39.98829</v>
      </c>
      <c r="X137" s="144">
        <v>0.02273</v>
      </c>
      <c r="Y137" s="144">
        <f>$X$137*$K$137</f>
        <v>2.584401</v>
      </c>
      <c r="Z137" s="144">
        <v>0</v>
      </c>
      <c r="AA137" s="145">
        <f>$Z$137*$K$137</f>
        <v>0</v>
      </c>
      <c r="AR137" s="6" t="s">
        <v>146</v>
      </c>
      <c r="AT137" s="6" t="s">
        <v>142</v>
      </c>
      <c r="AU137" s="6" t="s">
        <v>119</v>
      </c>
      <c r="AY137" s="6" t="s">
        <v>141</v>
      </c>
      <c r="BE137" s="91">
        <f>IF($U$137="základná",$N$137,0)</f>
        <v>0</v>
      </c>
      <c r="BF137" s="91">
        <f>IF($U$137="znížená",$N$137,0)</f>
        <v>0</v>
      </c>
      <c r="BG137" s="91">
        <f>IF($U$137="zákl. prenesená",$N$137,0)</f>
        <v>0</v>
      </c>
      <c r="BH137" s="91">
        <f>IF($U$137="zníž. prenesená",$N$137,0)</f>
        <v>0</v>
      </c>
      <c r="BI137" s="91">
        <f>IF($U$137="nulová",$N$137,0)</f>
        <v>0</v>
      </c>
      <c r="BJ137" s="6" t="s">
        <v>119</v>
      </c>
      <c r="BK137" s="146">
        <f>ROUND($L$137*$K$137,3)</f>
        <v>0</v>
      </c>
      <c r="BL137" s="6" t="s">
        <v>146</v>
      </c>
    </row>
    <row r="138" spans="2:64" s="6" customFormat="1" ht="15.75" customHeight="1">
      <c r="B138" s="23"/>
      <c r="C138" s="138" t="s">
        <v>149</v>
      </c>
      <c r="D138" s="138" t="s">
        <v>142</v>
      </c>
      <c r="E138" s="139" t="s">
        <v>232</v>
      </c>
      <c r="F138" s="212" t="s">
        <v>233</v>
      </c>
      <c r="G138" s="213"/>
      <c r="H138" s="213"/>
      <c r="I138" s="213"/>
      <c r="J138" s="140" t="s">
        <v>145</v>
      </c>
      <c r="K138" s="141">
        <v>30.25</v>
      </c>
      <c r="L138" s="214">
        <v>0</v>
      </c>
      <c r="M138" s="213"/>
      <c r="N138" s="215">
        <f>ROUND($L$138*$K$138,3)</f>
        <v>0</v>
      </c>
      <c r="O138" s="213"/>
      <c r="P138" s="213"/>
      <c r="Q138" s="213"/>
      <c r="R138" s="25"/>
      <c r="T138" s="143"/>
      <c r="U138" s="30" t="s">
        <v>39</v>
      </c>
      <c r="V138" s="144">
        <v>0.46194</v>
      </c>
      <c r="W138" s="144">
        <f>$V$138*$K$138</f>
        <v>13.973685</v>
      </c>
      <c r="X138" s="144">
        <v>0.10005</v>
      </c>
      <c r="Y138" s="144">
        <f>$X$138*$K$138</f>
        <v>3.0265125</v>
      </c>
      <c r="Z138" s="144">
        <v>0</v>
      </c>
      <c r="AA138" s="145">
        <f>$Z$138*$K$138</f>
        <v>0</v>
      </c>
      <c r="AR138" s="6" t="s">
        <v>146</v>
      </c>
      <c r="AT138" s="6" t="s">
        <v>142</v>
      </c>
      <c r="AU138" s="6" t="s">
        <v>119</v>
      </c>
      <c r="AY138" s="6" t="s">
        <v>141</v>
      </c>
      <c r="BE138" s="91">
        <f>IF($U$138="základná",$N$138,0)</f>
        <v>0</v>
      </c>
      <c r="BF138" s="91">
        <f>IF($U$138="znížená",$N$138,0)</f>
        <v>0</v>
      </c>
      <c r="BG138" s="91">
        <f>IF($U$138="zákl. prenesená",$N$138,0)</f>
        <v>0</v>
      </c>
      <c r="BH138" s="91">
        <f>IF($U$138="zníž. prenesená",$N$138,0)</f>
        <v>0</v>
      </c>
      <c r="BI138" s="91">
        <f>IF($U$138="nulová",$N$138,0)</f>
        <v>0</v>
      </c>
      <c r="BJ138" s="6" t="s">
        <v>119</v>
      </c>
      <c r="BK138" s="146">
        <f>ROUND($L$138*$K$138,3)</f>
        <v>0</v>
      </c>
      <c r="BL138" s="6" t="s">
        <v>146</v>
      </c>
    </row>
    <row r="139" spans="2:63" s="127" customFormat="1" ht="30.75" customHeight="1">
      <c r="B139" s="128"/>
      <c r="C139" s="129"/>
      <c r="D139" s="137" t="s">
        <v>109</v>
      </c>
      <c r="E139" s="129"/>
      <c r="F139" s="129"/>
      <c r="G139" s="129"/>
      <c r="H139" s="129"/>
      <c r="I139" s="129"/>
      <c r="J139" s="129"/>
      <c r="K139" s="129"/>
      <c r="L139" s="129"/>
      <c r="M139" s="129"/>
      <c r="N139" s="222">
        <f>$BK$139</f>
        <v>0</v>
      </c>
      <c r="O139" s="221"/>
      <c r="P139" s="221"/>
      <c r="Q139" s="221"/>
      <c r="R139" s="131"/>
      <c r="T139" s="132"/>
      <c r="U139" s="129"/>
      <c r="V139" s="129"/>
      <c r="W139" s="133">
        <f>SUM($W$140:$W$148)</f>
        <v>31.4311445</v>
      </c>
      <c r="X139" s="129"/>
      <c r="Y139" s="133">
        <f>SUM($Y$140:$Y$148)</f>
        <v>0.0595925</v>
      </c>
      <c r="Z139" s="129"/>
      <c r="AA139" s="134">
        <f>SUM($AA$140:$AA$148)</f>
        <v>1.2109999999999999</v>
      </c>
      <c r="AR139" s="135" t="s">
        <v>79</v>
      </c>
      <c r="AT139" s="135" t="s">
        <v>71</v>
      </c>
      <c r="AU139" s="135" t="s">
        <v>79</v>
      </c>
      <c r="AY139" s="135" t="s">
        <v>141</v>
      </c>
      <c r="BK139" s="136">
        <f>SUM($BK$140:$BK$148)</f>
        <v>0</v>
      </c>
    </row>
    <row r="140" spans="2:64" s="6" customFormat="1" ht="27" customHeight="1">
      <c r="B140" s="23"/>
      <c r="C140" s="138" t="s">
        <v>146</v>
      </c>
      <c r="D140" s="138" t="s">
        <v>142</v>
      </c>
      <c r="E140" s="139" t="s">
        <v>234</v>
      </c>
      <c r="F140" s="212" t="s">
        <v>235</v>
      </c>
      <c r="G140" s="213"/>
      <c r="H140" s="213"/>
      <c r="I140" s="213"/>
      <c r="J140" s="140" t="s">
        <v>145</v>
      </c>
      <c r="K140" s="141">
        <v>30.25</v>
      </c>
      <c r="L140" s="214">
        <v>0</v>
      </c>
      <c r="M140" s="213"/>
      <c r="N140" s="215">
        <f>ROUND($L$140*$K$140,3)</f>
        <v>0</v>
      </c>
      <c r="O140" s="213"/>
      <c r="P140" s="213"/>
      <c r="Q140" s="213"/>
      <c r="R140" s="25"/>
      <c r="T140" s="143"/>
      <c r="U140" s="30" t="s">
        <v>39</v>
      </c>
      <c r="V140" s="144">
        <v>0.13828</v>
      </c>
      <c r="W140" s="144">
        <f>$V$140*$K$140</f>
        <v>4.182969999999999</v>
      </c>
      <c r="X140" s="144">
        <v>0.00192</v>
      </c>
      <c r="Y140" s="144">
        <f>$X$140*$K$140</f>
        <v>0.05808</v>
      </c>
      <c r="Z140" s="144">
        <v>0</v>
      </c>
      <c r="AA140" s="145">
        <f>$Z$140*$K$140</f>
        <v>0</v>
      </c>
      <c r="AR140" s="6" t="s">
        <v>146</v>
      </c>
      <c r="AT140" s="6" t="s">
        <v>142</v>
      </c>
      <c r="AU140" s="6" t="s">
        <v>119</v>
      </c>
      <c r="AY140" s="6" t="s">
        <v>141</v>
      </c>
      <c r="BE140" s="91">
        <f>IF($U$140="základná",$N$140,0)</f>
        <v>0</v>
      </c>
      <c r="BF140" s="91">
        <f>IF($U$140="znížená",$N$140,0)</f>
        <v>0</v>
      </c>
      <c r="BG140" s="91">
        <f>IF($U$140="zákl. prenesená",$N$140,0)</f>
        <v>0</v>
      </c>
      <c r="BH140" s="91">
        <f>IF($U$140="zníž. prenesená",$N$140,0)</f>
        <v>0</v>
      </c>
      <c r="BI140" s="91">
        <f>IF($U$140="nulová",$N$140,0)</f>
        <v>0</v>
      </c>
      <c r="BJ140" s="6" t="s">
        <v>119</v>
      </c>
      <c r="BK140" s="146">
        <f>ROUND($L$140*$K$140,3)</f>
        <v>0</v>
      </c>
      <c r="BL140" s="6" t="s">
        <v>146</v>
      </c>
    </row>
    <row r="141" spans="2:64" s="6" customFormat="1" ht="15.75" customHeight="1">
      <c r="B141" s="23"/>
      <c r="C141" s="138" t="s">
        <v>155</v>
      </c>
      <c r="D141" s="138" t="s">
        <v>142</v>
      </c>
      <c r="E141" s="139" t="s">
        <v>150</v>
      </c>
      <c r="F141" s="212" t="s">
        <v>151</v>
      </c>
      <c r="G141" s="213"/>
      <c r="H141" s="213"/>
      <c r="I141" s="213"/>
      <c r="J141" s="140" t="s">
        <v>145</v>
      </c>
      <c r="K141" s="141">
        <v>30.25</v>
      </c>
      <c r="L141" s="214">
        <v>0</v>
      </c>
      <c r="M141" s="213"/>
      <c r="N141" s="215">
        <f>ROUND($L$141*$K$141,3)</f>
        <v>0</v>
      </c>
      <c r="O141" s="213"/>
      <c r="P141" s="213"/>
      <c r="Q141" s="213"/>
      <c r="R141" s="25"/>
      <c r="T141" s="143"/>
      <c r="U141" s="30" t="s">
        <v>39</v>
      </c>
      <c r="V141" s="144">
        <v>0.32401</v>
      </c>
      <c r="W141" s="144">
        <f>$V$141*$K$141</f>
        <v>9.8013025</v>
      </c>
      <c r="X141" s="144">
        <v>5E-05</v>
      </c>
      <c r="Y141" s="144">
        <f>$X$141*$K$141</f>
        <v>0.0015125000000000002</v>
      </c>
      <c r="Z141" s="144">
        <v>0</v>
      </c>
      <c r="AA141" s="145">
        <f>$Z$141*$K$141</f>
        <v>0</v>
      </c>
      <c r="AR141" s="6" t="s">
        <v>146</v>
      </c>
      <c r="AT141" s="6" t="s">
        <v>142</v>
      </c>
      <c r="AU141" s="6" t="s">
        <v>119</v>
      </c>
      <c r="AY141" s="6" t="s">
        <v>141</v>
      </c>
      <c r="BE141" s="91">
        <f>IF($U$141="základná",$N$141,0)</f>
        <v>0</v>
      </c>
      <c r="BF141" s="91">
        <f>IF($U$141="znížená",$N$141,0)</f>
        <v>0</v>
      </c>
      <c r="BG141" s="91">
        <f>IF($U$141="zákl. prenesená",$N$141,0)</f>
        <v>0</v>
      </c>
      <c r="BH141" s="91">
        <f>IF($U$141="zníž. prenesená",$N$141,0)</f>
        <v>0</v>
      </c>
      <c r="BI141" s="91">
        <f>IF($U$141="nulová",$N$141,0)</f>
        <v>0</v>
      </c>
      <c r="BJ141" s="6" t="s">
        <v>119</v>
      </c>
      <c r="BK141" s="146">
        <f>ROUND($L$141*$K$141,3)</f>
        <v>0</v>
      </c>
      <c r="BL141" s="6" t="s">
        <v>146</v>
      </c>
    </row>
    <row r="142" spans="2:64" s="6" customFormat="1" ht="27" customHeight="1">
      <c r="B142" s="23"/>
      <c r="C142" s="138" t="s">
        <v>158</v>
      </c>
      <c r="D142" s="138" t="s">
        <v>142</v>
      </c>
      <c r="E142" s="139" t="s">
        <v>236</v>
      </c>
      <c r="F142" s="212" t="s">
        <v>237</v>
      </c>
      <c r="G142" s="213"/>
      <c r="H142" s="213"/>
      <c r="I142" s="213"/>
      <c r="J142" s="140" t="s">
        <v>167</v>
      </c>
      <c r="K142" s="141">
        <v>1</v>
      </c>
      <c r="L142" s="214">
        <v>0</v>
      </c>
      <c r="M142" s="213"/>
      <c r="N142" s="215">
        <f>ROUND($L$142*$K$142,3)</f>
        <v>0</v>
      </c>
      <c r="O142" s="213"/>
      <c r="P142" s="213"/>
      <c r="Q142" s="213"/>
      <c r="R142" s="25"/>
      <c r="T142" s="143"/>
      <c r="U142" s="30" t="s">
        <v>39</v>
      </c>
      <c r="V142" s="144">
        <v>0.492</v>
      </c>
      <c r="W142" s="144">
        <f>$V$142*$K$142</f>
        <v>0.492</v>
      </c>
      <c r="X142" s="144">
        <v>0</v>
      </c>
      <c r="Y142" s="144">
        <f>$X$142*$K$142</f>
        <v>0</v>
      </c>
      <c r="Z142" s="144">
        <v>0.057</v>
      </c>
      <c r="AA142" s="145">
        <f>$Z$142*$K$142</f>
        <v>0.057</v>
      </c>
      <c r="AR142" s="6" t="s">
        <v>146</v>
      </c>
      <c r="AT142" s="6" t="s">
        <v>142</v>
      </c>
      <c r="AU142" s="6" t="s">
        <v>119</v>
      </c>
      <c r="AY142" s="6" t="s">
        <v>141</v>
      </c>
      <c r="BE142" s="91">
        <f>IF($U$142="základná",$N$142,0)</f>
        <v>0</v>
      </c>
      <c r="BF142" s="91">
        <f>IF($U$142="znížená",$N$142,0)</f>
        <v>0</v>
      </c>
      <c r="BG142" s="91">
        <f>IF($U$142="zákl. prenesená",$N$142,0)</f>
        <v>0</v>
      </c>
      <c r="BH142" s="91">
        <f>IF($U$142="zníž. prenesená",$N$142,0)</f>
        <v>0</v>
      </c>
      <c r="BI142" s="91">
        <f>IF($U$142="nulová",$N$142,0)</f>
        <v>0</v>
      </c>
      <c r="BJ142" s="6" t="s">
        <v>119</v>
      </c>
      <c r="BK142" s="146">
        <f>ROUND($L$142*$K$142,3)</f>
        <v>0</v>
      </c>
      <c r="BL142" s="6" t="s">
        <v>146</v>
      </c>
    </row>
    <row r="143" spans="2:64" s="6" customFormat="1" ht="27" customHeight="1">
      <c r="B143" s="23"/>
      <c r="C143" s="138" t="s">
        <v>161</v>
      </c>
      <c r="D143" s="138" t="s">
        <v>142</v>
      </c>
      <c r="E143" s="139" t="s">
        <v>238</v>
      </c>
      <c r="F143" s="212" t="s">
        <v>239</v>
      </c>
      <c r="G143" s="213"/>
      <c r="H143" s="213"/>
      <c r="I143" s="213"/>
      <c r="J143" s="140" t="s">
        <v>167</v>
      </c>
      <c r="K143" s="141">
        <v>1</v>
      </c>
      <c r="L143" s="214">
        <v>0</v>
      </c>
      <c r="M143" s="213"/>
      <c r="N143" s="215">
        <f>ROUND($L$143*$K$143,3)</f>
        <v>0</v>
      </c>
      <c r="O143" s="213"/>
      <c r="P143" s="213"/>
      <c r="Q143" s="213"/>
      <c r="R143" s="25"/>
      <c r="T143" s="143"/>
      <c r="U143" s="30" t="s">
        <v>39</v>
      </c>
      <c r="V143" s="144">
        <v>0.929</v>
      </c>
      <c r="W143" s="144">
        <f>$V$143*$K$143</f>
        <v>0.929</v>
      </c>
      <c r="X143" s="144">
        <v>0</v>
      </c>
      <c r="Y143" s="144">
        <f>$X$143*$K$143</f>
        <v>0</v>
      </c>
      <c r="Z143" s="144">
        <v>0.146</v>
      </c>
      <c r="AA143" s="145">
        <f>$Z$143*$K$143</f>
        <v>0.146</v>
      </c>
      <c r="AR143" s="6" t="s">
        <v>146</v>
      </c>
      <c r="AT143" s="6" t="s">
        <v>142</v>
      </c>
      <c r="AU143" s="6" t="s">
        <v>119</v>
      </c>
      <c r="AY143" s="6" t="s">
        <v>141</v>
      </c>
      <c r="BE143" s="91">
        <f>IF($U$143="základná",$N$143,0)</f>
        <v>0</v>
      </c>
      <c r="BF143" s="91">
        <f>IF($U$143="znížená",$N$143,0)</f>
        <v>0</v>
      </c>
      <c r="BG143" s="91">
        <f>IF($U$143="zákl. prenesená",$N$143,0)</f>
        <v>0</v>
      </c>
      <c r="BH143" s="91">
        <f>IF($U$143="zníž. prenesená",$N$143,0)</f>
        <v>0</v>
      </c>
      <c r="BI143" s="91">
        <f>IF($U$143="nulová",$N$143,0)</f>
        <v>0</v>
      </c>
      <c r="BJ143" s="6" t="s">
        <v>119</v>
      </c>
      <c r="BK143" s="146">
        <f>ROUND($L$143*$K$143,3)</f>
        <v>0</v>
      </c>
      <c r="BL143" s="6" t="s">
        <v>146</v>
      </c>
    </row>
    <row r="144" spans="2:64" s="6" customFormat="1" ht="39" customHeight="1">
      <c r="B144" s="23"/>
      <c r="C144" s="138" t="s">
        <v>164</v>
      </c>
      <c r="D144" s="138" t="s">
        <v>142</v>
      </c>
      <c r="E144" s="139" t="s">
        <v>240</v>
      </c>
      <c r="F144" s="212" t="s">
        <v>241</v>
      </c>
      <c r="G144" s="213"/>
      <c r="H144" s="213"/>
      <c r="I144" s="213"/>
      <c r="J144" s="140" t="s">
        <v>210</v>
      </c>
      <c r="K144" s="141">
        <v>18</v>
      </c>
      <c r="L144" s="214">
        <v>0</v>
      </c>
      <c r="M144" s="213"/>
      <c r="N144" s="215">
        <f>ROUND($L$144*$K$144,3)</f>
        <v>0</v>
      </c>
      <c r="O144" s="213"/>
      <c r="P144" s="213"/>
      <c r="Q144" s="213"/>
      <c r="R144" s="25"/>
      <c r="T144" s="143"/>
      <c r="U144" s="30" t="s">
        <v>39</v>
      </c>
      <c r="V144" s="144">
        <v>0.50652</v>
      </c>
      <c r="W144" s="144">
        <f>$V$144*$K$144</f>
        <v>9.11736</v>
      </c>
      <c r="X144" s="144">
        <v>0</v>
      </c>
      <c r="Y144" s="144">
        <f>$X$144*$K$144</f>
        <v>0</v>
      </c>
      <c r="Z144" s="144">
        <v>0.038</v>
      </c>
      <c r="AA144" s="145">
        <f>$Z$144*$K$144</f>
        <v>0.6839999999999999</v>
      </c>
      <c r="AR144" s="6" t="s">
        <v>146</v>
      </c>
      <c r="AT144" s="6" t="s">
        <v>142</v>
      </c>
      <c r="AU144" s="6" t="s">
        <v>119</v>
      </c>
      <c r="AY144" s="6" t="s">
        <v>141</v>
      </c>
      <c r="BE144" s="91">
        <f>IF($U$144="základná",$N$144,0)</f>
        <v>0</v>
      </c>
      <c r="BF144" s="91">
        <f>IF($U$144="znížená",$N$144,0)</f>
        <v>0</v>
      </c>
      <c r="BG144" s="91">
        <f>IF($U$144="zákl. prenesená",$N$144,0)</f>
        <v>0</v>
      </c>
      <c r="BH144" s="91">
        <f>IF($U$144="zníž. prenesená",$N$144,0)</f>
        <v>0</v>
      </c>
      <c r="BI144" s="91">
        <f>IF($U$144="nulová",$N$144,0)</f>
        <v>0</v>
      </c>
      <c r="BJ144" s="6" t="s">
        <v>119</v>
      </c>
      <c r="BK144" s="146">
        <f>ROUND($L$144*$K$144,3)</f>
        <v>0</v>
      </c>
      <c r="BL144" s="6" t="s">
        <v>146</v>
      </c>
    </row>
    <row r="145" spans="2:64" s="6" customFormat="1" ht="39" customHeight="1">
      <c r="B145" s="23"/>
      <c r="C145" s="138" t="s">
        <v>169</v>
      </c>
      <c r="D145" s="138" t="s">
        <v>142</v>
      </c>
      <c r="E145" s="139" t="s">
        <v>242</v>
      </c>
      <c r="F145" s="212" t="s">
        <v>243</v>
      </c>
      <c r="G145" s="213"/>
      <c r="H145" s="213"/>
      <c r="I145" s="213"/>
      <c r="J145" s="140" t="s">
        <v>210</v>
      </c>
      <c r="K145" s="141">
        <v>4</v>
      </c>
      <c r="L145" s="214">
        <v>0</v>
      </c>
      <c r="M145" s="213"/>
      <c r="N145" s="215">
        <f>ROUND($L$145*$K$145,3)</f>
        <v>0</v>
      </c>
      <c r="O145" s="213"/>
      <c r="P145" s="213"/>
      <c r="Q145" s="213"/>
      <c r="R145" s="25"/>
      <c r="T145" s="143"/>
      <c r="U145" s="30" t="s">
        <v>39</v>
      </c>
      <c r="V145" s="144">
        <v>0.72541</v>
      </c>
      <c r="W145" s="144">
        <f>$V$145*$K$145</f>
        <v>2.90164</v>
      </c>
      <c r="X145" s="144">
        <v>0</v>
      </c>
      <c r="Y145" s="144">
        <f>$X$145*$K$145</f>
        <v>0</v>
      </c>
      <c r="Z145" s="144">
        <v>0.081</v>
      </c>
      <c r="AA145" s="145">
        <f>$Z$145*$K$145</f>
        <v>0.324</v>
      </c>
      <c r="AR145" s="6" t="s">
        <v>146</v>
      </c>
      <c r="AT145" s="6" t="s">
        <v>142</v>
      </c>
      <c r="AU145" s="6" t="s">
        <v>119</v>
      </c>
      <c r="AY145" s="6" t="s">
        <v>141</v>
      </c>
      <c r="BE145" s="91">
        <f>IF($U$145="základná",$N$145,0)</f>
        <v>0</v>
      </c>
      <c r="BF145" s="91">
        <f>IF($U$145="znížená",$N$145,0)</f>
        <v>0</v>
      </c>
      <c r="BG145" s="91">
        <f>IF($U$145="zákl. prenesená",$N$145,0)</f>
        <v>0</v>
      </c>
      <c r="BH145" s="91">
        <f>IF($U$145="zníž. prenesená",$N$145,0)</f>
        <v>0</v>
      </c>
      <c r="BI145" s="91">
        <f>IF($U$145="nulová",$N$145,0)</f>
        <v>0</v>
      </c>
      <c r="BJ145" s="6" t="s">
        <v>119</v>
      </c>
      <c r="BK145" s="146">
        <f>ROUND($L$145*$K$145,3)</f>
        <v>0</v>
      </c>
      <c r="BL145" s="6" t="s">
        <v>146</v>
      </c>
    </row>
    <row r="146" spans="2:64" s="6" customFormat="1" ht="27" customHeight="1">
      <c r="B146" s="23"/>
      <c r="C146" s="138" t="s">
        <v>173</v>
      </c>
      <c r="D146" s="138" t="s">
        <v>142</v>
      </c>
      <c r="E146" s="139" t="s">
        <v>152</v>
      </c>
      <c r="F146" s="212" t="s">
        <v>153</v>
      </c>
      <c r="G146" s="213"/>
      <c r="H146" s="213"/>
      <c r="I146" s="213"/>
      <c r="J146" s="140" t="s">
        <v>154</v>
      </c>
      <c r="K146" s="141">
        <v>5.757</v>
      </c>
      <c r="L146" s="214">
        <v>0</v>
      </c>
      <c r="M146" s="213"/>
      <c r="N146" s="215">
        <f>ROUND($L$146*$K$146,3)</f>
        <v>0</v>
      </c>
      <c r="O146" s="213"/>
      <c r="P146" s="213"/>
      <c r="Q146" s="213"/>
      <c r="R146" s="25"/>
      <c r="T146" s="143"/>
      <c r="U146" s="30" t="s">
        <v>39</v>
      </c>
      <c r="V146" s="144">
        <v>0.598</v>
      </c>
      <c r="W146" s="144">
        <f>$V$146*$K$146</f>
        <v>3.4426859999999997</v>
      </c>
      <c r="X146" s="144">
        <v>0</v>
      </c>
      <c r="Y146" s="144">
        <f>$X$146*$K$146</f>
        <v>0</v>
      </c>
      <c r="Z146" s="144">
        <v>0</v>
      </c>
      <c r="AA146" s="145">
        <f>$Z$146*$K$146</f>
        <v>0</v>
      </c>
      <c r="AR146" s="6" t="s">
        <v>146</v>
      </c>
      <c r="AT146" s="6" t="s">
        <v>142</v>
      </c>
      <c r="AU146" s="6" t="s">
        <v>119</v>
      </c>
      <c r="AY146" s="6" t="s">
        <v>141</v>
      </c>
      <c r="BE146" s="91">
        <f>IF($U$146="základná",$N$146,0)</f>
        <v>0</v>
      </c>
      <c r="BF146" s="91">
        <f>IF($U$146="znížená",$N$146,0)</f>
        <v>0</v>
      </c>
      <c r="BG146" s="91">
        <f>IF($U$146="zákl. prenesená",$N$146,0)</f>
        <v>0</v>
      </c>
      <c r="BH146" s="91">
        <f>IF($U$146="zníž. prenesená",$N$146,0)</f>
        <v>0</v>
      </c>
      <c r="BI146" s="91">
        <f>IF($U$146="nulová",$N$146,0)</f>
        <v>0</v>
      </c>
      <c r="BJ146" s="6" t="s">
        <v>119</v>
      </c>
      <c r="BK146" s="146">
        <f>ROUND($L$146*$K$146,3)</f>
        <v>0</v>
      </c>
      <c r="BL146" s="6" t="s">
        <v>146</v>
      </c>
    </row>
    <row r="147" spans="2:64" s="6" customFormat="1" ht="27" customHeight="1">
      <c r="B147" s="23"/>
      <c r="C147" s="138" t="s">
        <v>176</v>
      </c>
      <c r="D147" s="138" t="s">
        <v>142</v>
      </c>
      <c r="E147" s="139" t="s">
        <v>156</v>
      </c>
      <c r="F147" s="212" t="s">
        <v>157</v>
      </c>
      <c r="G147" s="213"/>
      <c r="H147" s="213"/>
      <c r="I147" s="213"/>
      <c r="J147" s="140" t="s">
        <v>154</v>
      </c>
      <c r="K147" s="141">
        <v>80.598</v>
      </c>
      <c r="L147" s="214">
        <v>0</v>
      </c>
      <c r="M147" s="213"/>
      <c r="N147" s="215">
        <f>ROUND($L$147*$K$147,3)</f>
        <v>0</v>
      </c>
      <c r="O147" s="213"/>
      <c r="P147" s="213"/>
      <c r="Q147" s="213"/>
      <c r="R147" s="25"/>
      <c r="T147" s="143"/>
      <c r="U147" s="30" t="s">
        <v>39</v>
      </c>
      <c r="V147" s="144">
        <v>0.007</v>
      </c>
      <c r="W147" s="144">
        <f>$V$147*$K$147</f>
        <v>0.564186</v>
      </c>
      <c r="X147" s="144">
        <v>0</v>
      </c>
      <c r="Y147" s="144">
        <f>$X$147*$K$147</f>
        <v>0</v>
      </c>
      <c r="Z147" s="144">
        <v>0</v>
      </c>
      <c r="AA147" s="145">
        <f>$Z$147*$K$147</f>
        <v>0</v>
      </c>
      <c r="AR147" s="6" t="s">
        <v>146</v>
      </c>
      <c r="AT147" s="6" t="s">
        <v>142</v>
      </c>
      <c r="AU147" s="6" t="s">
        <v>119</v>
      </c>
      <c r="AY147" s="6" t="s">
        <v>141</v>
      </c>
      <c r="BE147" s="91">
        <f>IF($U$147="základná",$N$147,0)</f>
        <v>0</v>
      </c>
      <c r="BF147" s="91">
        <f>IF($U$147="znížená",$N$147,0)</f>
        <v>0</v>
      </c>
      <c r="BG147" s="91">
        <f>IF($U$147="zákl. prenesená",$N$147,0)</f>
        <v>0</v>
      </c>
      <c r="BH147" s="91">
        <f>IF($U$147="zníž. prenesená",$N$147,0)</f>
        <v>0</v>
      </c>
      <c r="BI147" s="91">
        <f>IF($U$147="nulová",$N$147,0)</f>
        <v>0</v>
      </c>
      <c r="BJ147" s="6" t="s">
        <v>119</v>
      </c>
      <c r="BK147" s="146">
        <f>ROUND($L$147*$K$147,3)</f>
        <v>0</v>
      </c>
      <c r="BL147" s="6" t="s">
        <v>146</v>
      </c>
    </row>
    <row r="148" spans="2:64" s="6" customFormat="1" ht="27" customHeight="1">
      <c r="B148" s="23"/>
      <c r="C148" s="138" t="s">
        <v>180</v>
      </c>
      <c r="D148" s="138" t="s">
        <v>142</v>
      </c>
      <c r="E148" s="139" t="s">
        <v>159</v>
      </c>
      <c r="F148" s="212" t="s">
        <v>160</v>
      </c>
      <c r="G148" s="213"/>
      <c r="H148" s="213"/>
      <c r="I148" s="213"/>
      <c r="J148" s="140" t="s">
        <v>154</v>
      </c>
      <c r="K148" s="141">
        <v>5.757</v>
      </c>
      <c r="L148" s="214">
        <v>0</v>
      </c>
      <c r="M148" s="213"/>
      <c r="N148" s="215">
        <f>ROUND($L$148*$K$148,3)</f>
        <v>0</v>
      </c>
      <c r="O148" s="213"/>
      <c r="P148" s="213"/>
      <c r="Q148" s="213"/>
      <c r="R148" s="25"/>
      <c r="T148" s="143"/>
      <c r="U148" s="30" t="s">
        <v>39</v>
      </c>
      <c r="V148" s="144">
        <v>0</v>
      </c>
      <c r="W148" s="144">
        <f>$V$148*$K$148</f>
        <v>0</v>
      </c>
      <c r="X148" s="144">
        <v>0</v>
      </c>
      <c r="Y148" s="144">
        <f>$X$148*$K$148</f>
        <v>0</v>
      </c>
      <c r="Z148" s="144">
        <v>0</v>
      </c>
      <c r="AA148" s="145">
        <f>$Z$148*$K$148</f>
        <v>0</v>
      </c>
      <c r="AR148" s="6" t="s">
        <v>146</v>
      </c>
      <c r="AT148" s="6" t="s">
        <v>142</v>
      </c>
      <c r="AU148" s="6" t="s">
        <v>119</v>
      </c>
      <c r="AY148" s="6" t="s">
        <v>141</v>
      </c>
      <c r="BE148" s="91">
        <f>IF($U$148="základná",$N$148,0)</f>
        <v>0</v>
      </c>
      <c r="BF148" s="91">
        <f>IF($U$148="znížená",$N$148,0)</f>
        <v>0</v>
      </c>
      <c r="BG148" s="91">
        <f>IF($U$148="zákl. prenesená",$N$148,0)</f>
        <v>0</v>
      </c>
      <c r="BH148" s="91">
        <f>IF($U$148="zníž. prenesená",$N$148,0)</f>
        <v>0</v>
      </c>
      <c r="BI148" s="91">
        <f>IF($U$148="nulová",$N$148,0)</f>
        <v>0</v>
      </c>
      <c r="BJ148" s="6" t="s">
        <v>119</v>
      </c>
      <c r="BK148" s="146">
        <f>ROUND($L$148*$K$148,3)</f>
        <v>0</v>
      </c>
      <c r="BL148" s="6" t="s">
        <v>146</v>
      </c>
    </row>
    <row r="149" spans="2:63" s="127" customFormat="1" ht="30.75" customHeight="1">
      <c r="B149" s="128"/>
      <c r="C149" s="129"/>
      <c r="D149" s="137" t="s">
        <v>110</v>
      </c>
      <c r="E149" s="129"/>
      <c r="F149" s="129"/>
      <c r="G149" s="129"/>
      <c r="H149" s="129"/>
      <c r="I149" s="129"/>
      <c r="J149" s="129"/>
      <c r="K149" s="129"/>
      <c r="L149" s="129"/>
      <c r="M149" s="129"/>
      <c r="N149" s="222">
        <f>$BK$149</f>
        <v>0</v>
      </c>
      <c r="O149" s="221"/>
      <c r="P149" s="221"/>
      <c r="Q149" s="221"/>
      <c r="R149" s="131"/>
      <c r="T149" s="132"/>
      <c r="U149" s="129"/>
      <c r="V149" s="129"/>
      <c r="W149" s="133">
        <f>$W$150</f>
        <v>17.238537</v>
      </c>
      <c r="X149" s="129"/>
      <c r="Y149" s="133">
        <f>$Y$150</f>
        <v>0</v>
      </c>
      <c r="Z149" s="129"/>
      <c r="AA149" s="134">
        <f>$AA$150</f>
        <v>0</v>
      </c>
      <c r="AR149" s="135" t="s">
        <v>79</v>
      </c>
      <c r="AT149" s="135" t="s">
        <v>71</v>
      </c>
      <c r="AU149" s="135" t="s">
        <v>79</v>
      </c>
      <c r="AY149" s="135" t="s">
        <v>141</v>
      </c>
      <c r="BK149" s="136">
        <f>$BK$150</f>
        <v>0</v>
      </c>
    </row>
    <row r="150" spans="2:64" s="6" customFormat="1" ht="27" customHeight="1">
      <c r="B150" s="23"/>
      <c r="C150" s="138" t="s">
        <v>185</v>
      </c>
      <c r="D150" s="138" t="s">
        <v>142</v>
      </c>
      <c r="E150" s="139" t="s">
        <v>162</v>
      </c>
      <c r="F150" s="212" t="s">
        <v>163</v>
      </c>
      <c r="G150" s="213"/>
      <c r="H150" s="213"/>
      <c r="I150" s="213"/>
      <c r="J150" s="140" t="s">
        <v>154</v>
      </c>
      <c r="K150" s="141">
        <v>6.999</v>
      </c>
      <c r="L150" s="214">
        <v>0</v>
      </c>
      <c r="M150" s="213"/>
      <c r="N150" s="215">
        <f>ROUND($L$150*$K$150,3)</f>
        <v>0</v>
      </c>
      <c r="O150" s="213"/>
      <c r="P150" s="213"/>
      <c r="Q150" s="213"/>
      <c r="R150" s="25"/>
      <c r="T150" s="143"/>
      <c r="U150" s="30" t="s">
        <v>39</v>
      </c>
      <c r="V150" s="144">
        <v>2.463</v>
      </c>
      <c r="W150" s="144">
        <f>$V$150*$K$150</f>
        <v>17.238537</v>
      </c>
      <c r="X150" s="144">
        <v>0</v>
      </c>
      <c r="Y150" s="144">
        <f>$X$150*$K$150</f>
        <v>0</v>
      </c>
      <c r="Z150" s="144">
        <v>0</v>
      </c>
      <c r="AA150" s="145">
        <f>$Z$150*$K$150</f>
        <v>0</v>
      </c>
      <c r="AR150" s="6" t="s">
        <v>146</v>
      </c>
      <c r="AT150" s="6" t="s">
        <v>142</v>
      </c>
      <c r="AU150" s="6" t="s">
        <v>119</v>
      </c>
      <c r="AY150" s="6" t="s">
        <v>141</v>
      </c>
      <c r="BE150" s="91">
        <f>IF($U$150="základná",$N$150,0)</f>
        <v>0</v>
      </c>
      <c r="BF150" s="91">
        <f>IF($U$150="znížená",$N$150,0)</f>
        <v>0</v>
      </c>
      <c r="BG150" s="91">
        <f>IF($U$150="zákl. prenesená",$N$150,0)</f>
        <v>0</v>
      </c>
      <c r="BH150" s="91">
        <f>IF($U$150="zníž. prenesená",$N$150,0)</f>
        <v>0</v>
      </c>
      <c r="BI150" s="91">
        <f>IF($U$150="nulová",$N$150,0)</f>
        <v>0</v>
      </c>
      <c r="BJ150" s="6" t="s">
        <v>119</v>
      </c>
      <c r="BK150" s="146">
        <f>ROUND($L$150*$K$150,3)</f>
        <v>0</v>
      </c>
      <c r="BL150" s="6" t="s">
        <v>146</v>
      </c>
    </row>
    <row r="151" spans="2:63" s="127" customFormat="1" ht="37.5" customHeight="1">
      <c r="B151" s="128"/>
      <c r="C151" s="129"/>
      <c r="D151" s="130" t="s">
        <v>111</v>
      </c>
      <c r="E151" s="129"/>
      <c r="F151" s="129"/>
      <c r="G151" s="129"/>
      <c r="H151" s="129"/>
      <c r="I151" s="129"/>
      <c r="J151" s="129"/>
      <c r="K151" s="129"/>
      <c r="L151" s="129"/>
      <c r="M151" s="129"/>
      <c r="N151" s="220">
        <f>$BK$151</f>
        <v>0</v>
      </c>
      <c r="O151" s="221"/>
      <c r="P151" s="221"/>
      <c r="Q151" s="221"/>
      <c r="R151" s="131"/>
      <c r="T151" s="132"/>
      <c r="U151" s="129"/>
      <c r="V151" s="129"/>
      <c r="W151" s="133">
        <f>$W$152+$W$156+$W$162+$W$176+$W$193+$W$200+$W$203+$W$211+$W$215+$W$221+$W$223</f>
        <v>340.1683681</v>
      </c>
      <c r="X151" s="129"/>
      <c r="Y151" s="133">
        <f>$Y$152+$Y$156+$Y$162+$Y$176+$Y$193+$Y$200+$Y$203+$Y$211+$Y$215+$Y$221+$Y$223</f>
        <v>7.2028775</v>
      </c>
      <c r="Z151" s="129"/>
      <c r="AA151" s="134">
        <f>$AA$152+$AA$156+$AA$162+$AA$176+$AA$193+$AA$200+$AA$203+$AA$211+$AA$215+$AA$221+$AA$223</f>
        <v>0.346221</v>
      </c>
      <c r="AR151" s="135" t="s">
        <v>119</v>
      </c>
      <c r="AT151" s="135" t="s">
        <v>71</v>
      </c>
      <c r="AU151" s="135" t="s">
        <v>72</v>
      </c>
      <c r="AY151" s="135" t="s">
        <v>141</v>
      </c>
      <c r="BK151" s="136">
        <f>$BK$152+$BK$156+$BK$162+$BK$176+$BK$193+$BK$200+$BK$203+$BK$211+$BK$215+$BK$221+$BK$223</f>
        <v>0</v>
      </c>
    </row>
    <row r="152" spans="2:63" s="127" customFormat="1" ht="21" customHeight="1">
      <c r="B152" s="128"/>
      <c r="C152" s="129"/>
      <c r="D152" s="137" t="s">
        <v>223</v>
      </c>
      <c r="E152" s="129"/>
      <c r="F152" s="129"/>
      <c r="G152" s="129"/>
      <c r="H152" s="129"/>
      <c r="I152" s="129"/>
      <c r="J152" s="129"/>
      <c r="K152" s="129"/>
      <c r="L152" s="129"/>
      <c r="M152" s="129"/>
      <c r="N152" s="222">
        <f>$BK$152</f>
        <v>0</v>
      </c>
      <c r="O152" s="221"/>
      <c r="P152" s="221"/>
      <c r="Q152" s="221"/>
      <c r="R152" s="131"/>
      <c r="T152" s="132"/>
      <c r="U152" s="129"/>
      <c r="V152" s="129"/>
      <c r="W152" s="133">
        <f>SUM($W$153:$W$155)</f>
        <v>1.566928</v>
      </c>
      <c r="X152" s="129"/>
      <c r="Y152" s="133">
        <f>SUM($Y$153:$Y$155)</f>
        <v>0.001496</v>
      </c>
      <c r="Z152" s="129"/>
      <c r="AA152" s="134">
        <f>SUM($AA$153:$AA$155)</f>
        <v>0</v>
      </c>
      <c r="AR152" s="135" t="s">
        <v>119</v>
      </c>
      <c r="AT152" s="135" t="s">
        <v>71</v>
      </c>
      <c r="AU152" s="135" t="s">
        <v>79</v>
      </c>
      <c r="AY152" s="135" t="s">
        <v>141</v>
      </c>
      <c r="BK152" s="136">
        <f>SUM($BK$153:$BK$155)</f>
        <v>0</v>
      </c>
    </row>
    <row r="153" spans="2:64" s="6" customFormat="1" ht="27" customHeight="1">
      <c r="B153" s="23"/>
      <c r="C153" s="138" t="s">
        <v>188</v>
      </c>
      <c r="D153" s="138" t="s">
        <v>142</v>
      </c>
      <c r="E153" s="139" t="s">
        <v>244</v>
      </c>
      <c r="F153" s="212" t="s">
        <v>245</v>
      </c>
      <c r="G153" s="213"/>
      <c r="H153" s="213"/>
      <c r="I153" s="213"/>
      <c r="J153" s="140" t="s">
        <v>210</v>
      </c>
      <c r="K153" s="141">
        <v>17.6</v>
      </c>
      <c r="L153" s="214">
        <v>0</v>
      </c>
      <c r="M153" s="213"/>
      <c r="N153" s="215">
        <f>ROUND($L$153*$K$153,3)</f>
        <v>0</v>
      </c>
      <c r="O153" s="213"/>
      <c r="P153" s="213"/>
      <c r="Q153" s="213"/>
      <c r="R153" s="25"/>
      <c r="T153" s="143"/>
      <c r="U153" s="30" t="s">
        <v>39</v>
      </c>
      <c r="V153" s="144">
        <v>0.08903</v>
      </c>
      <c r="W153" s="144">
        <f>$V$153*$K$153</f>
        <v>1.566928</v>
      </c>
      <c r="X153" s="144">
        <v>3E-05</v>
      </c>
      <c r="Y153" s="144">
        <f>$X$153*$K$153</f>
        <v>0.000528</v>
      </c>
      <c r="Z153" s="144">
        <v>0</v>
      </c>
      <c r="AA153" s="145">
        <f>$Z$153*$K$153</f>
        <v>0</v>
      </c>
      <c r="AR153" s="6" t="s">
        <v>168</v>
      </c>
      <c r="AT153" s="6" t="s">
        <v>142</v>
      </c>
      <c r="AU153" s="6" t="s">
        <v>119</v>
      </c>
      <c r="AY153" s="6" t="s">
        <v>141</v>
      </c>
      <c r="BE153" s="91">
        <f>IF($U$153="základná",$N$153,0)</f>
        <v>0</v>
      </c>
      <c r="BF153" s="91">
        <f>IF($U$153="znížená",$N$153,0)</f>
        <v>0</v>
      </c>
      <c r="BG153" s="91">
        <f>IF($U$153="zákl. prenesená",$N$153,0)</f>
        <v>0</v>
      </c>
      <c r="BH153" s="91">
        <f>IF($U$153="zníž. prenesená",$N$153,0)</f>
        <v>0</v>
      </c>
      <c r="BI153" s="91">
        <f>IF($U$153="nulová",$N$153,0)</f>
        <v>0</v>
      </c>
      <c r="BJ153" s="6" t="s">
        <v>119</v>
      </c>
      <c r="BK153" s="146">
        <f>ROUND($L$153*$K$153,3)</f>
        <v>0</v>
      </c>
      <c r="BL153" s="6" t="s">
        <v>168</v>
      </c>
    </row>
    <row r="154" spans="2:64" s="6" customFormat="1" ht="15.75" customHeight="1">
      <c r="B154" s="23"/>
      <c r="C154" s="147" t="s">
        <v>191</v>
      </c>
      <c r="D154" s="147" t="s">
        <v>181</v>
      </c>
      <c r="E154" s="148" t="s">
        <v>246</v>
      </c>
      <c r="F154" s="216" t="s">
        <v>247</v>
      </c>
      <c r="G154" s="217"/>
      <c r="H154" s="217"/>
      <c r="I154" s="217"/>
      <c r="J154" s="149" t="s">
        <v>210</v>
      </c>
      <c r="K154" s="150">
        <v>19.36</v>
      </c>
      <c r="L154" s="218">
        <v>0</v>
      </c>
      <c r="M154" s="217"/>
      <c r="N154" s="219">
        <f>ROUND($L$154*$K$154,3)</f>
        <v>0</v>
      </c>
      <c r="O154" s="213"/>
      <c r="P154" s="213"/>
      <c r="Q154" s="213"/>
      <c r="R154" s="25"/>
      <c r="T154" s="143"/>
      <c r="U154" s="30" t="s">
        <v>39</v>
      </c>
      <c r="V154" s="144">
        <v>0</v>
      </c>
      <c r="W154" s="144">
        <f>$V$154*$K$154</f>
        <v>0</v>
      </c>
      <c r="X154" s="144">
        <v>5E-05</v>
      </c>
      <c r="Y154" s="144">
        <f>$X$154*$K$154</f>
        <v>0.000968</v>
      </c>
      <c r="Z154" s="144">
        <v>0</v>
      </c>
      <c r="AA154" s="145">
        <f>$Z$154*$K$154</f>
        <v>0</v>
      </c>
      <c r="AR154" s="6" t="s">
        <v>184</v>
      </c>
      <c r="AT154" s="6" t="s">
        <v>181</v>
      </c>
      <c r="AU154" s="6" t="s">
        <v>119</v>
      </c>
      <c r="AY154" s="6" t="s">
        <v>141</v>
      </c>
      <c r="BE154" s="91">
        <f>IF($U$154="základná",$N$154,0)</f>
        <v>0</v>
      </c>
      <c r="BF154" s="91">
        <f>IF($U$154="znížená",$N$154,0)</f>
        <v>0</v>
      </c>
      <c r="BG154" s="91">
        <f>IF($U$154="zákl. prenesená",$N$154,0)</f>
        <v>0</v>
      </c>
      <c r="BH154" s="91">
        <f>IF($U$154="zníž. prenesená",$N$154,0)</f>
        <v>0</v>
      </c>
      <c r="BI154" s="91">
        <f>IF($U$154="nulová",$N$154,0)</f>
        <v>0</v>
      </c>
      <c r="BJ154" s="6" t="s">
        <v>119</v>
      </c>
      <c r="BK154" s="146">
        <f>ROUND($L$154*$K$154,3)</f>
        <v>0</v>
      </c>
      <c r="BL154" s="6" t="s">
        <v>168</v>
      </c>
    </row>
    <row r="155" spans="2:64" s="6" customFormat="1" ht="27" customHeight="1">
      <c r="B155" s="23"/>
      <c r="C155" s="138" t="s">
        <v>168</v>
      </c>
      <c r="D155" s="138" t="s">
        <v>142</v>
      </c>
      <c r="E155" s="139" t="s">
        <v>248</v>
      </c>
      <c r="F155" s="212" t="s">
        <v>249</v>
      </c>
      <c r="G155" s="213"/>
      <c r="H155" s="213"/>
      <c r="I155" s="213"/>
      <c r="J155" s="140" t="s">
        <v>172</v>
      </c>
      <c r="K155" s="142">
        <v>0</v>
      </c>
      <c r="L155" s="214">
        <v>0</v>
      </c>
      <c r="M155" s="213"/>
      <c r="N155" s="215">
        <f>ROUND($L$155*$K$155,3)</f>
        <v>0</v>
      </c>
      <c r="O155" s="213"/>
      <c r="P155" s="213"/>
      <c r="Q155" s="213"/>
      <c r="R155" s="25"/>
      <c r="T155" s="143"/>
      <c r="U155" s="30" t="s">
        <v>39</v>
      </c>
      <c r="V155" s="144">
        <v>0</v>
      </c>
      <c r="W155" s="144">
        <f>$V$155*$K$155</f>
        <v>0</v>
      </c>
      <c r="X155" s="144">
        <v>0</v>
      </c>
      <c r="Y155" s="144">
        <f>$X$155*$K$155</f>
        <v>0</v>
      </c>
      <c r="Z155" s="144">
        <v>0</v>
      </c>
      <c r="AA155" s="145">
        <f>$Z$155*$K$155</f>
        <v>0</v>
      </c>
      <c r="AR155" s="6" t="s">
        <v>168</v>
      </c>
      <c r="AT155" s="6" t="s">
        <v>142</v>
      </c>
      <c r="AU155" s="6" t="s">
        <v>119</v>
      </c>
      <c r="AY155" s="6" t="s">
        <v>141</v>
      </c>
      <c r="BE155" s="91">
        <f>IF($U$155="základná",$N$155,0)</f>
        <v>0</v>
      </c>
      <c r="BF155" s="91">
        <f>IF($U$155="znížená",$N$155,0)</f>
        <v>0</v>
      </c>
      <c r="BG155" s="91">
        <f>IF($U$155="zákl. prenesená",$N$155,0)</f>
        <v>0</v>
      </c>
      <c r="BH155" s="91">
        <f>IF($U$155="zníž. prenesená",$N$155,0)</f>
        <v>0</v>
      </c>
      <c r="BI155" s="91">
        <f>IF($U$155="nulová",$N$155,0)</f>
        <v>0</v>
      </c>
      <c r="BJ155" s="6" t="s">
        <v>119</v>
      </c>
      <c r="BK155" s="146">
        <f>ROUND($L$155*$K$155,3)</f>
        <v>0</v>
      </c>
      <c r="BL155" s="6" t="s">
        <v>168</v>
      </c>
    </row>
    <row r="156" spans="2:63" s="127" customFormat="1" ht="30.75" customHeight="1">
      <c r="B156" s="128"/>
      <c r="C156" s="129"/>
      <c r="D156" s="137" t="s">
        <v>224</v>
      </c>
      <c r="E156" s="129"/>
      <c r="F156" s="129"/>
      <c r="G156" s="129"/>
      <c r="H156" s="129"/>
      <c r="I156" s="129"/>
      <c r="J156" s="129"/>
      <c r="K156" s="129"/>
      <c r="L156" s="129"/>
      <c r="M156" s="129"/>
      <c r="N156" s="222">
        <f>$BK$156</f>
        <v>0</v>
      </c>
      <c r="O156" s="221"/>
      <c r="P156" s="221"/>
      <c r="Q156" s="221"/>
      <c r="R156" s="131"/>
      <c r="T156" s="132"/>
      <c r="U156" s="129"/>
      <c r="V156" s="129"/>
      <c r="W156" s="133">
        <f>SUM($W$157:$W$161)</f>
        <v>7.150252000000002</v>
      </c>
      <c r="X156" s="129"/>
      <c r="Y156" s="133">
        <f>SUM($Y$157:$Y$161)</f>
        <v>0.014632</v>
      </c>
      <c r="Z156" s="129"/>
      <c r="AA156" s="134">
        <f>SUM($AA$157:$AA$161)</f>
        <v>0.123836</v>
      </c>
      <c r="AR156" s="135" t="s">
        <v>119</v>
      </c>
      <c r="AT156" s="135" t="s">
        <v>71</v>
      </c>
      <c r="AU156" s="135" t="s">
        <v>79</v>
      </c>
      <c r="AY156" s="135" t="s">
        <v>141</v>
      </c>
      <c r="BK156" s="136">
        <f>SUM($BK$157:$BK$161)</f>
        <v>0</v>
      </c>
    </row>
    <row r="157" spans="2:64" s="6" customFormat="1" ht="27" customHeight="1">
      <c r="B157" s="23"/>
      <c r="C157" s="138" t="s">
        <v>196</v>
      </c>
      <c r="D157" s="138" t="s">
        <v>142</v>
      </c>
      <c r="E157" s="139" t="s">
        <v>250</v>
      </c>
      <c r="F157" s="212" t="s">
        <v>251</v>
      </c>
      <c r="G157" s="213"/>
      <c r="H157" s="213"/>
      <c r="I157" s="213"/>
      <c r="J157" s="140" t="s">
        <v>210</v>
      </c>
      <c r="K157" s="141">
        <v>8.3</v>
      </c>
      <c r="L157" s="214">
        <v>0</v>
      </c>
      <c r="M157" s="213"/>
      <c r="N157" s="215">
        <f>ROUND($L$157*$K$157,3)</f>
        <v>0</v>
      </c>
      <c r="O157" s="213"/>
      <c r="P157" s="213"/>
      <c r="Q157" s="213"/>
      <c r="R157" s="25"/>
      <c r="T157" s="143"/>
      <c r="U157" s="30" t="s">
        <v>39</v>
      </c>
      <c r="V157" s="144">
        <v>0.39</v>
      </c>
      <c r="W157" s="144">
        <f>$V$157*$K$157</f>
        <v>3.2370000000000005</v>
      </c>
      <c r="X157" s="144">
        <v>0</v>
      </c>
      <c r="Y157" s="144">
        <f>$X$157*$K$157</f>
        <v>0</v>
      </c>
      <c r="Z157" s="144">
        <v>0.01492</v>
      </c>
      <c r="AA157" s="145">
        <f>$Z$157*$K$157</f>
        <v>0.123836</v>
      </c>
      <c r="AR157" s="6" t="s">
        <v>168</v>
      </c>
      <c r="AT157" s="6" t="s">
        <v>142</v>
      </c>
      <c r="AU157" s="6" t="s">
        <v>119</v>
      </c>
      <c r="AY157" s="6" t="s">
        <v>141</v>
      </c>
      <c r="BE157" s="91">
        <f>IF($U$157="základná",$N$157,0)</f>
        <v>0</v>
      </c>
      <c r="BF157" s="91">
        <f>IF($U$157="znížená",$N$157,0)</f>
        <v>0</v>
      </c>
      <c r="BG157" s="91">
        <f>IF($U$157="zákl. prenesená",$N$157,0)</f>
        <v>0</v>
      </c>
      <c r="BH157" s="91">
        <f>IF($U$157="zníž. prenesená",$N$157,0)</f>
        <v>0</v>
      </c>
      <c r="BI157" s="91">
        <f>IF($U$157="nulová",$N$157,0)</f>
        <v>0</v>
      </c>
      <c r="BJ157" s="6" t="s">
        <v>119</v>
      </c>
      <c r="BK157" s="146">
        <f>ROUND($L$157*$K$157,3)</f>
        <v>0</v>
      </c>
      <c r="BL157" s="6" t="s">
        <v>168</v>
      </c>
    </row>
    <row r="158" spans="2:64" s="6" customFormat="1" ht="15.75" customHeight="1">
      <c r="B158" s="23"/>
      <c r="C158" s="138" t="s">
        <v>199</v>
      </c>
      <c r="D158" s="138" t="s">
        <v>142</v>
      </c>
      <c r="E158" s="139" t="s">
        <v>252</v>
      </c>
      <c r="F158" s="212" t="s">
        <v>253</v>
      </c>
      <c r="G158" s="213"/>
      <c r="H158" s="213"/>
      <c r="I158" s="213"/>
      <c r="J158" s="140" t="s">
        <v>210</v>
      </c>
      <c r="K158" s="141">
        <v>8.8</v>
      </c>
      <c r="L158" s="214">
        <v>0</v>
      </c>
      <c r="M158" s="213"/>
      <c r="N158" s="215">
        <f>ROUND($L$158*$K$158,3)</f>
        <v>0</v>
      </c>
      <c r="O158" s="213"/>
      <c r="P158" s="213"/>
      <c r="Q158" s="213"/>
      <c r="R158" s="25"/>
      <c r="T158" s="143"/>
      <c r="U158" s="30" t="s">
        <v>39</v>
      </c>
      <c r="V158" s="144">
        <v>0.34249</v>
      </c>
      <c r="W158" s="144">
        <f>$V$158*$K$158</f>
        <v>3.0139120000000004</v>
      </c>
      <c r="X158" s="144">
        <v>0.00064</v>
      </c>
      <c r="Y158" s="144">
        <f>$X$158*$K$158</f>
        <v>0.005632000000000001</v>
      </c>
      <c r="Z158" s="144">
        <v>0</v>
      </c>
      <c r="AA158" s="145">
        <f>$Z$158*$K$158</f>
        <v>0</v>
      </c>
      <c r="AR158" s="6" t="s">
        <v>168</v>
      </c>
      <c r="AT158" s="6" t="s">
        <v>142</v>
      </c>
      <c r="AU158" s="6" t="s">
        <v>119</v>
      </c>
      <c r="AY158" s="6" t="s">
        <v>141</v>
      </c>
      <c r="BE158" s="91">
        <f>IF($U$158="základná",$N$158,0)</f>
        <v>0</v>
      </c>
      <c r="BF158" s="91">
        <f>IF($U$158="znížená",$N$158,0)</f>
        <v>0</v>
      </c>
      <c r="BG158" s="91">
        <f>IF($U$158="zákl. prenesená",$N$158,0)</f>
        <v>0</v>
      </c>
      <c r="BH158" s="91">
        <f>IF($U$158="zníž. prenesená",$N$158,0)</f>
        <v>0</v>
      </c>
      <c r="BI158" s="91">
        <f>IF($U$158="nulová",$N$158,0)</f>
        <v>0</v>
      </c>
      <c r="BJ158" s="6" t="s">
        <v>119</v>
      </c>
      <c r="BK158" s="146">
        <f>ROUND($L$158*$K$158,3)</f>
        <v>0</v>
      </c>
      <c r="BL158" s="6" t="s">
        <v>168</v>
      </c>
    </row>
    <row r="159" spans="2:64" s="6" customFormat="1" ht="27" customHeight="1">
      <c r="B159" s="23"/>
      <c r="C159" s="138" t="s">
        <v>202</v>
      </c>
      <c r="D159" s="138" t="s">
        <v>142</v>
      </c>
      <c r="E159" s="139" t="s">
        <v>254</v>
      </c>
      <c r="F159" s="212" t="s">
        <v>255</v>
      </c>
      <c r="G159" s="213"/>
      <c r="H159" s="213"/>
      <c r="I159" s="213"/>
      <c r="J159" s="140" t="s">
        <v>167</v>
      </c>
      <c r="K159" s="141">
        <v>4</v>
      </c>
      <c r="L159" s="214">
        <v>0</v>
      </c>
      <c r="M159" s="213"/>
      <c r="N159" s="215">
        <f>ROUND($L$159*$K$159,3)</f>
        <v>0</v>
      </c>
      <c r="O159" s="213"/>
      <c r="P159" s="213"/>
      <c r="Q159" s="213"/>
      <c r="R159" s="25"/>
      <c r="T159" s="143"/>
      <c r="U159" s="30" t="s">
        <v>39</v>
      </c>
      <c r="V159" s="144">
        <v>0.165</v>
      </c>
      <c r="W159" s="144">
        <f>$V$159*$K$159</f>
        <v>0.66</v>
      </c>
      <c r="X159" s="144">
        <v>0</v>
      </c>
      <c r="Y159" s="144">
        <f>$X$159*$K$159</f>
        <v>0</v>
      </c>
      <c r="Z159" s="144">
        <v>0</v>
      </c>
      <c r="AA159" s="145">
        <f>$Z$159*$K$159</f>
        <v>0</v>
      </c>
      <c r="AR159" s="6" t="s">
        <v>168</v>
      </c>
      <c r="AT159" s="6" t="s">
        <v>142</v>
      </c>
      <c r="AU159" s="6" t="s">
        <v>119</v>
      </c>
      <c r="AY159" s="6" t="s">
        <v>141</v>
      </c>
      <c r="BE159" s="91">
        <f>IF($U$159="základná",$N$159,0)</f>
        <v>0</v>
      </c>
      <c r="BF159" s="91">
        <f>IF($U$159="znížená",$N$159,0)</f>
        <v>0</v>
      </c>
      <c r="BG159" s="91">
        <f>IF($U$159="zákl. prenesená",$N$159,0)</f>
        <v>0</v>
      </c>
      <c r="BH159" s="91">
        <f>IF($U$159="zníž. prenesená",$N$159,0)</f>
        <v>0</v>
      </c>
      <c r="BI159" s="91">
        <f>IF($U$159="nulová",$N$159,0)</f>
        <v>0</v>
      </c>
      <c r="BJ159" s="6" t="s">
        <v>119</v>
      </c>
      <c r="BK159" s="146">
        <f>ROUND($L$159*$K$159,3)</f>
        <v>0</v>
      </c>
      <c r="BL159" s="6" t="s">
        <v>168</v>
      </c>
    </row>
    <row r="160" spans="2:64" s="6" customFormat="1" ht="39" customHeight="1">
      <c r="B160" s="23"/>
      <c r="C160" s="138" t="s">
        <v>7</v>
      </c>
      <c r="D160" s="138" t="s">
        <v>142</v>
      </c>
      <c r="E160" s="139" t="s">
        <v>256</v>
      </c>
      <c r="F160" s="212" t="s">
        <v>257</v>
      </c>
      <c r="G160" s="213"/>
      <c r="H160" s="213"/>
      <c r="I160" s="213"/>
      <c r="J160" s="140" t="s">
        <v>167</v>
      </c>
      <c r="K160" s="141">
        <v>1</v>
      </c>
      <c r="L160" s="214">
        <v>0</v>
      </c>
      <c r="M160" s="213"/>
      <c r="N160" s="215">
        <f>ROUND($L$160*$K$160,3)</f>
        <v>0</v>
      </c>
      <c r="O160" s="213"/>
      <c r="P160" s="213"/>
      <c r="Q160" s="213"/>
      <c r="R160" s="25"/>
      <c r="T160" s="143"/>
      <c r="U160" s="30" t="s">
        <v>39</v>
      </c>
      <c r="V160" s="144">
        <v>0.23934</v>
      </c>
      <c r="W160" s="144">
        <f>$V$160*$K$160</f>
        <v>0.23934</v>
      </c>
      <c r="X160" s="144">
        <v>0.009</v>
      </c>
      <c r="Y160" s="144">
        <f>$X$160*$K$160</f>
        <v>0.009</v>
      </c>
      <c r="Z160" s="144">
        <v>0</v>
      </c>
      <c r="AA160" s="145">
        <f>$Z$160*$K$160</f>
        <v>0</v>
      </c>
      <c r="AR160" s="6" t="s">
        <v>168</v>
      </c>
      <c r="AT160" s="6" t="s">
        <v>142</v>
      </c>
      <c r="AU160" s="6" t="s">
        <v>119</v>
      </c>
      <c r="AY160" s="6" t="s">
        <v>141</v>
      </c>
      <c r="BE160" s="91">
        <f>IF($U$160="základná",$N$160,0)</f>
        <v>0</v>
      </c>
      <c r="BF160" s="91">
        <f>IF($U$160="znížená",$N$160,0)</f>
        <v>0</v>
      </c>
      <c r="BG160" s="91">
        <f>IF($U$160="zákl. prenesená",$N$160,0)</f>
        <v>0</v>
      </c>
      <c r="BH160" s="91">
        <f>IF($U$160="zníž. prenesená",$N$160,0)</f>
        <v>0</v>
      </c>
      <c r="BI160" s="91">
        <f>IF($U$160="nulová",$N$160,0)</f>
        <v>0</v>
      </c>
      <c r="BJ160" s="6" t="s">
        <v>119</v>
      </c>
      <c r="BK160" s="146">
        <f>ROUND($L$160*$K$160,3)</f>
        <v>0</v>
      </c>
      <c r="BL160" s="6" t="s">
        <v>168</v>
      </c>
    </row>
    <row r="161" spans="2:64" s="6" customFormat="1" ht="27" customHeight="1">
      <c r="B161" s="23"/>
      <c r="C161" s="138" t="s">
        <v>207</v>
      </c>
      <c r="D161" s="138" t="s">
        <v>142</v>
      </c>
      <c r="E161" s="139" t="s">
        <v>258</v>
      </c>
      <c r="F161" s="212" t="s">
        <v>259</v>
      </c>
      <c r="G161" s="213"/>
      <c r="H161" s="213"/>
      <c r="I161" s="213"/>
      <c r="J161" s="140" t="s">
        <v>172</v>
      </c>
      <c r="K161" s="142">
        <v>0</v>
      </c>
      <c r="L161" s="214">
        <v>0</v>
      </c>
      <c r="M161" s="213"/>
      <c r="N161" s="215">
        <f>ROUND($L$161*$K$161,3)</f>
        <v>0</v>
      </c>
      <c r="O161" s="213"/>
      <c r="P161" s="213"/>
      <c r="Q161" s="213"/>
      <c r="R161" s="25"/>
      <c r="T161" s="143"/>
      <c r="U161" s="30" t="s">
        <v>39</v>
      </c>
      <c r="V161" s="144">
        <v>0</v>
      </c>
      <c r="W161" s="144">
        <f>$V$161*$K$161</f>
        <v>0</v>
      </c>
      <c r="X161" s="144">
        <v>0</v>
      </c>
      <c r="Y161" s="144">
        <f>$X$161*$K$161</f>
        <v>0</v>
      </c>
      <c r="Z161" s="144">
        <v>0</v>
      </c>
      <c r="AA161" s="145">
        <f>$Z$161*$K$161</f>
        <v>0</v>
      </c>
      <c r="AR161" s="6" t="s">
        <v>168</v>
      </c>
      <c r="AT161" s="6" t="s">
        <v>142</v>
      </c>
      <c r="AU161" s="6" t="s">
        <v>119</v>
      </c>
      <c r="AY161" s="6" t="s">
        <v>141</v>
      </c>
      <c r="BE161" s="91">
        <f>IF($U$161="základná",$N$161,0)</f>
        <v>0</v>
      </c>
      <c r="BF161" s="91">
        <f>IF($U$161="znížená",$N$161,0)</f>
        <v>0</v>
      </c>
      <c r="BG161" s="91">
        <f>IF($U$161="zákl. prenesená",$N$161,0)</f>
        <v>0</v>
      </c>
      <c r="BH161" s="91">
        <f>IF($U$161="zníž. prenesená",$N$161,0)</f>
        <v>0</v>
      </c>
      <c r="BI161" s="91">
        <f>IF($U$161="nulová",$N$161,0)</f>
        <v>0</v>
      </c>
      <c r="BJ161" s="6" t="s">
        <v>119</v>
      </c>
      <c r="BK161" s="146">
        <f>ROUND($L$161*$K$161,3)</f>
        <v>0</v>
      </c>
      <c r="BL161" s="6" t="s">
        <v>168</v>
      </c>
    </row>
    <row r="162" spans="2:63" s="127" customFormat="1" ht="30.75" customHeight="1">
      <c r="B162" s="128"/>
      <c r="C162" s="129"/>
      <c r="D162" s="137" t="s">
        <v>112</v>
      </c>
      <c r="E162" s="129"/>
      <c r="F162" s="129"/>
      <c r="G162" s="129"/>
      <c r="H162" s="129"/>
      <c r="I162" s="129"/>
      <c r="J162" s="129"/>
      <c r="K162" s="129"/>
      <c r="L162" s="129"/>
      <c r="M162" s="129"/>
      <c r="N162" s="222">
        <f>$BK$162</f>
        <v>0</v>
      </c>
      <c r="O162" s="221"/>
      <c r="P162" s="221"/>
      <c r="Q162" s="221"/>
      <c r="R162" s="131"/>
      <c r="T162" s="132"/>
      <c r="U162" s="129"/>
      <c r="V162" s="129"/>
      <c r="W162" s="133">
        <f>SUM($W$163:$W$175)</f>
        <v>22.233284000000005</v>
      </c>
      <c r="X162" s="129"/>
      <c r="Y162" s="133">
        <f>SUM($Y$163:$Y$175)</f>
        <v>0.008718000000000002</v>
      </c>
      <c r="Z162" s="129"/>
      <c r="AA162" s="134">
        <f>SUM($AA$163:$AA$175)</f>
        <v>0.035144999999999996</v>
      </c>
      <c r="AR162" s="135" t="s">
        <v>119</v>
      </c>
      <c r="AT162" s="135" t="s">
        <v>71</v>
      </c>
      <c r="AU162" s="135" t="s">
        <v>79</v>
      </c>
      <c r="AY162" s="135" t="s">
        <v>141</v>
      </c>
      <c r="BK162" s="136">
        <f>SUM($BK$163:$BK$175)</f>
        <v>0</v>
      </c>
    </row>
    <row r="163" spans="2:64" s="6" customFormat="1" ht="27" customHeight="1">
      <c r="B163" s="23"/>
      <c r="C163" s="138" t="s">
        <v>211</v>
      </c>
      <c r="D163" s="138" t="s">
        <v>142</v>
      </c>
      <c r="E163" s="139" t="s">
        <v>260</v>
      </c>
      <c r="F163" s="212" t="s">
        <v>261</v>
      </c>
      <c r="G163" s="213"/>
      <c r="H163" s="213"/>
      <c r="I163" s="213"/>
      <c r="J163" s="140" t="s">
        <v>210</v>
      </c>
      <c r="K163" s="141">
        <v>16.5</v>
      </c>
      <c r="L163" s="214">
        <v>0</v>
      </c>
      <c r="M163" s="213"/>
      <c r="N163" s="215">
        <f>ROUND($L$163*$K$163,3)</f>
        <v>0</v>
      </c>
      <c r="O163" s="213"/>
      <c r="P163" s="213"/>
      <c r="Q163" s="213"/>
      <c r="R163" s="25"/>
      <c r="T163" s="143"/>
      <c r="U163" s="30" t="s">
        <v>39</v>
      </c>
      <c r="V163" s="144">
        <v>0.164</v>
      </c>
      <c r="W163" s="144">
        <f>$V$163*$K$163</f>
        <v>2.706</v>
      </c>
      <c r="X163" s="144">
        <v>0</v>
      </c>
      <c r="Y163" s="144">
        <f>$X$163*$K$163</f>
        <v>0</v>
      </c>
      <c r="Z163" s="144">
        <v>0.00213</v>
      </c>
      <c r="AA163" s="145">
        <f>$Z$163*$K$163</f>
        <v>0.035144999999999996</v>
      </c>
      <c r="AR163" s="6" t="s">
        <v>168</v>
      </c>
      <c r="AT163" s="6" t="s">
        <v>142</v>
      </c>
      <c r="AU163" s="6" t="s">
        <v>119</v>
      </c>
      <c r="AY163" s="6" t="s">
        <v>141</v>
      </c>
      <c r="BE163" s="91">
        <f>IF($U$163="základná",$N$163,0)</f>
        <v>0</v>
      </c>
      <c r="BF163" s="91">
        <f>IF($U$163="znížená",$N$163,0)</f>
        <v>0</v>
      </c>
      <c r="BG163" s="91">
        <f>IF($U$163="zákl. prenesená",$N$163,0)</f>
        <v>0</v>
      </c>
      <c r="BH163" s="91">
        <f>IF($U$163="zníž. prenesená",$N$163,0)</f>
        <v>0</v>
      </c>
      <c r="BI163" s="91">
        <f>IF($U$163="nulová",$N$163,0)</f>
        <v>0</v>
      </c>
      <c r="BJ163" s="6" t="s">
        <v>119</v>
      </c>
      <c r="BK163" s="146">
        <f>ROUND($L$163*$K$163,3)</f>
        <v>0</v>
      </c>
      <c r="BL163" s="6" t="s">
        <v>168</v>
      </c>
    </row>
    <row r="164" spans="2:64" s="6" customFormat="1" ht="27" customHeight="1">
      <c r="B164" s="23"/>
      <c r="C164" s="138" t="s">
        <v>214</v>
      </c>
      <c r="D164" s="138" t="s">
        <v>142</v>
      </c>
      <c r="E164" s="139" t="s">
        <v>262</v>
      </c>
      <c r="F164" s="212" t="s">
        <v>263</v>
      </c>
      <c r="G164" s="213"/>
      <c r="H164" s="213"/>
      <c r="I164" s="213"/>
      <c r="J164" s="140" t="s">
        <v>210</v>
      </c>
      <c r="K164" s="141">
        <v>17.6</v>
      </c>
      <c r="L164" s="214">
        <v>0</v>
      </c>
      <c r="M164" s="213"/>
      <c r="N164" s="215">
        <f>ROUND($L$164*$K$164,3)</f>
        <v>0</v>
      </c>
      <c r="O164" s="213"/>
      <c r="P164" s="213"/>
      <c r="Q164" s="213"/>
      <c r="R164" s="25"/>
      <c r="T164" s="143"/>
      <c r="U164" s="30" t="s">
        <v>39</v>
      </c>
      <c r="V164" s="144">
        <v>0.67507</v>
      </c>
      <c r="W164" s="144">
        <f>$V$164*$K$164</f>
        <v>11.881232</v>
      </c>
      <c r="X164" s="144">
        <v>0.00014</v>
      </c>
      <c r="Y164" s="144">
        <f>$X$164*$K$164</f>
        <v>0.002464</v>
      </c>
      <c r="Z164" s="144">
        <v>0</v>
      </c>
      <c r="AA164" s="145">
        <f>$Z$164*$K$164</f>
        <v>0</v>
      </c>
      <c r="AR164" s="6" t="s">
        <v>168</v>
      </c>
      <c r="AT164" s="6" t="s">
        <v>142</v>
      </c>
      <c r="AU164" s="6" t="s">
        <v>119</v>
      </c>
      <c r="AY164" s="6" t="s">
        <v>141</v>
      </c>
      <c r="BE164" s="91">
        <f>IF($U$164="základná",$N$164,0)</f>
        <v>0</v>
      </c>
      <c r="BF164" s="91">
        <f>IF($U$164="znížená",$N$164,0)</f>
        <v>0</v>
      </c>
      <c r="BG164" s="91">
        <f>IF($U$164="zákl. prenesená",$N$164,0)</f>
        <v>0</v>
      </c>
      <c r="BH164" s="91">
        <f>IF($U$164="zníž. prenesená",$N$164,0)</f>
        <v>0</v>
      </c>
      <c r="BI164" s="91">
        <f>IF($U$164="nulová",$N$164,0)</f>
        <v>0</v>
      </c>
      <c r="BJ164" s="6" t="s">
        <v>119</v>
      </c>
      <c r="BK164" s="146">
        <f>ROUND($L$164*$K$164,3)</f>
        <v>0</v>
      </c>
      <c r="BL164" s="6" t="s">
        <v>168</v>
      </c>
    </row>
    <row r="165" spans="2:64" s="6" customFormat="1" ht="15.75" customHeight="1">
      <c r="B165" s="23"/>
      <c r="C165" s="138" t="s">
        <v>217</v>
      </c>
      <c r="D165" s="138" t="s">
        <v>142</v>
      </c>
      <c r="E165" s="139" t="s">
        <v>264</v>
      </c>
      <c r="F165" s="212" t="s">
        <v>265</v>
      </c>
      <c r="G165" s="213"/>
      <c r="H165" s="213"/>
      <c r="I165" s="213"/>
      <c r="J165" s="140" t="s">
        <v>167</v>
      </c>
      <c r="K165" s="141">
        <v>9</v>
      </c>
      <c r="L165" s="214">
        <v>0</v>
      </c>
      <c r="M165" s="213"/>
      <c r="N165" s="215">
        <f>ROUND($L$165*$K$165,3)</f>
        <v>0</v>
      </c>
      <c r="O165" s="213"/>
      <c r="P165" s="213"/>
      <c r="Q165" s="213"/>
      <c r="R165" s="25"/>
      <c r="T165" s="143"/>
      <c r="U165" s="30" t="s">
        <v>39</v>
      </c>
      <c r="V165" s="144">
        <v>0.401</v>
      </c>
      <c r="W165" s="144">
        <f>$V$165*$K$165</f>
        <v>3.609</v>
      </c>
      <c r="X165" s="144">
        <v>0</v>
      </c>
      <c r="Y165" s="144">
        <f>$X$165*$K$165</f>
        <v>0</v>
      </c>
      <c r="Z165" s="144">
        <v>0</v>
      </c>
      <c r="AA165" s="145">
        <f>$Z$165*$K$165</f>
        <v>0</v>
      </c>
      <c r="AR165" s="6" t="s">
        <v>168</v>
      </c>
      <c r="AT165" s="6" t="s">
        <v>142</v>
      </c>
      <c r="AU165" s="6" t="s">
        <v>119</v>
      </c>
      <c r="AY165" s="6" t="s">
        <v>141</v>
      </c>
      <c r="BE165" s="91">
        <f>IF($U$165="základná",$N$165,0)</f>
        <v>0</v>
      </c>
      <c r="BF165" s="91">
        <f>IF($U$165="znížená",$N$165,0)</f>
        <v>0</v>
      </c>
      <c r="BG165" s="91">
        <f>IF($U$165="zákl. prenesená",$N$165,0)</f>
        <v>0</v>
      </c>
      <c r="BH165" s="91">
        <f>IF($U$165="zníž. prenesená",$N$165,0)</f>
        <v>0</v>
      </c>
      <c r="BI165" s="91">
        <f>IF($U$165="nulová",$N$165,0)</f>
        <v>0</v>
      </c>
      <c r="BJ165" s="6" t="s">
        <v>119</v>
      </c>
      <c r="BK165" s="146">
        <f>ROUND($L$165*$K$165,3)</f>
        <v>0</v>
      </c>
      <c r="BL165" s="6" t="s">
        <v>168</v>
      </c>
    </row>
    <row r="166" spans="2:64" s="6" customFormat="1" ht="27" customHeight="1">
      <c r="B166" s="23"/>
      <c r="C166" s="138" t="s">
        <v>266</v>
      </c>
      <c r="D166" s="138" t="s">
        <v>142</v>
      </c>
      <c r="E166" s="139" t="s">
        <v>165</v>
      </c>
      <c r="F166" s="212" t="s">
        <v>166</v>
      </c>
      <c r="G166" s="213"/>
      <c r="H166" s="213"/>
      <c r="I166" s="213"/>
      <c r="J166" s="140" t="s">
        <v>167</v>
      </c>
      <c r="K166" s="141">
        <v>1</v>
      </c>
      <c r="L166" s="214">
        <v>0</v>
      </c>
      <c r="M166" s="213"/>
      <c r="N166" s="215">
        <f>ROUND($L$166*$K$166,3)</f>
        <v>0</v>
      </c>
      <c r="O166" s="213"/>
      <c r="P166" s="213"/>
      <c r="Q166" s="213"/>
      <c r="R166" s="25"/>
      <c r="T166" s="143"/>
      <c r="U166" s="30" t="s">
        <v>39</v>
      </c>
      <c r="V166" s="144">
        <v>0.156</v>
      </c>
      <c r="W166" s="144">
        <f>$V$166*$K$166</f>
        <v>0.156</v>
      </c>
      <c r="X166" s="144">
        <v>0</v>
      </c>
      <c r="Y166" s="144">
        <f>$X$166*$K$166</f>
        <v>0</v>
      </c>
      <c r="Z166" s="144">
        <v>0</v>
      </c>
      <c r="AA166" s="145">
        <f>$Z$166*$K$166</f>
        <v>0</v>
      </c>
      <c r="AR166" s="6" t="s">
        <v>168</v>
      </c>
      <c r="AT166" s="6" t="s">
        <v>142</v>
      </c>
      <c r="AU166" s="6" t="s">
        <v>119</v>
      </c>
      <c r="AY166" s="6" t="s">
        <v>141</v>
      </c>
      <c r="BE166" s="91">
        <f>IF($U$166="základná",$N$166,0)</f>
        <v>0</v>
      </c>
      <c r="BF166" s="91">
        <f>IF($U$166="znížená",$N$166,0)</f>
        <v>0</v>
      </c>
      <c r="BG166" s="91">
        <f>IF($U$166="zákl. prenesená",$N$166,0)</f>
        <v>0</v>
      </c>
      <c r="BH166" s="91">
        <f>IF($U$166="zníž. prenesená",$N$166,0)</f>
        <v>0</v>
      </c>
      <c r="BI166" s="91">
        <f>IF($U$166="nulová",$N$166,0)</f>
        <v>0</v>
      </c>
      <c r="BJ166" s="6" t="s">
        <v>119</v>
      </c>
      <c r="BK166" s="146">
        <f>ROUND($L$166*$K$166,3)</f>
        <v>0</v>
      </c>
      <c r="BL166" s="6" t="s">
        <v>168</v>
      </c>
    </row>
    <row r="167" spans="2:64" s="6" customFormat="1" ht="27" customHeight="1">
      <c r="B167" s="23"/>
      <c r="C167" s="138" t="s">
        <v>267</v>
      </c>
      <c r="D167" s="138" t="s">
        <v>142</v>
      </c>
      <c r="E167" s="139" t="s">
        <v>268</v>
      </c>
      <c r="F167" s="212" t="s">
        <v>269</v>
      </c>
      <c r="G167" s="213"/>
      <c r="H167" s="213"/>
      <c r="I167" s="213"/>
      <c r="J167" s="140" t="s">
        <v>167</v>
      </c>
      <c r="K167" s="141">
        <v>1</v>
      </c>
      <c r="L167" s="214">
        <v>0</v>
      </c>
      <c r="M167" s="213"/>
      <c r="N167" s="215">
        <f>ROUND($L$167*$K$167,3)</f>
        <v>0</v>
      </c>
      <c r="O167" s="213"/>
      <c r="P167" s="213"/>
      <c r="Q167" s="213"/>
      <c r="R167" s="25"/>
      <c r="T167" s="143"/>
      <c r="U167" s="30" t="s">
        <v>39</v>
      </c>
      <c r="V167" s="144">
        <v>0.21824</v>
      </c>
      <c r="W167" s="144">
        <f>$V$167*$K$167</f>
        <v>0.21824</v>
      </c>
      <c r="X167" s="144">
        <v>0.00013</v>
      </c>
      <c r="Y167" s="144">
        <f>$X$167*$K$167</f>
        <v>0.00013</v>
      </c>
      <c r="Z167" s="144">
        <v>0</v>
      </c>
      <c r="AA167" s="145">
        <f>$Z$167*$K$167</f>
        <v>0</v>
      </c>
      <c r="AR167" s="6" t="s">
        <v>168</v>
      </c>
      <c r="AT167" s="6" t="s">
        <v>142</v>
      </c>
      <c r="AU167" s="6" t="s">
        <v>119</v>
      </c>
      <c r="AY167" s="6" t="s">
        <v>141</v>
      </c>
      <c r="BE167" s="91">
        <f>IF($U$167="základná",$N$167,0)</f>
        <v>0</v>
      </c>
      <c r="BF167" s="91">
        <f>IF($U$167="znížená",$N$167,0)</f>
        <v>0</v>
      </c>
      <c r="BG167" s="91">
        <f>IF($U$167="zákl. prenesená",$N$167,0)</f>
        <v>0</v>
      </c>
      <c r="BH167" s="91">
        <f>IF($U$167="zníž. prenesená",$N$167,0)</f>
        <v>0</v>
      </c>
      <c r="BI167" s="91">
        <f>IF($U$167="nulová",$N$167,0)</f>
        <v>0</v>
      </c>
      <c r="BJ167" s="6" t="s">
        <v>119</v>
      </c>
      <c r="BK167" s="146">
        <f>ROUND($L$167*$K$167,3)</f>
        <v>0</v>
      </c>
      <c r="BL167" s="6" t="s">
        <v>168</v>
      </c>
    </row>
    <row r="168" spans="2:64" s="6" customFormat="1" ht="27" customHeight="1">
      <c r="B168" s="23"/>
      <c r="C168" s="147" t="s">
        <v>270</v>
      </c>
      <c r="D168" s="147" t="s">
        <v>181</v>
      </c>
      <c r="E168" s="148" t="s">
        <v>271</v>
      </c>
      <c r="F168" s="216" t="s">
        <v>272</v>
      </c>
      <c r="G168" s="217"/>
      <c r="H168" s="217"/>
      <c r="I168" s="217"/>
      <c r="J168" s="149" t="s">
        <v>167</v>
      </c>
      <c r="K168" s="150">
        <v>1</v>
      </c>
      <c r="L168" s="218">
        <v>0</v>
      </c>
      <c r="M168" s="217"/>
      <c r="N168" s="219">
        <f>ROUND($L$168*$K$168,3)</f>
        <v>0</v>
      </c>
      <c r="O168" s="213"/>
      <c r="P168" s="213"/>
      <c r="Q168" s="213"/>
      <c r="R168" s="25"/>
      <c r="T168" s="143"/>
      <c r="U168" s="30" t="s">
        <v>39</v>
      </c>
      <c r="V168" s="144">
        <v>0</v>
      </c>
      <c r="W168" s="144">
        <f>$V$168*$K$168</f>
        <v>0</v>
      </c>
      <c r="X168" s="144">
        <v>0.0006</v>
      </c>
      <c r="Y168" s="144">
        <f>$X$168*$K$168</f>
        <v>0.0006</v>
      </c>
      <c r="Z168" s="144">
        <v>0</v>
      </c>
      <c r="AA168" s="145">
        <f>$Z$168*$K$168</f>
        <v>0</v>
      </c>
      <c r="AR168" s="6" t="s">
        <v>184</v>
      </c>
      <c r="AT168" s="6" t="s">
        <v>181</v>
      </c>
      <c r="AU168" s="6" t="s">
        <v>119</v>
      </c>
      <c r="AY168" s="6" t="s">
        <v>141</v>
      </c>
      <c r="BE168" s="91">
        <f>IF($U$168="základná",$N$168,0)</f>
        <v>0</v>
      </c>
      <c r="BF168" s="91">
        <f>IF($U$168="znížená",$N$168,0)</f>
        <v>0</v>
      </c>
      <c r="BG168" s="91">
        <f>IF($U$168="zákl. prenesená",$N$168,0)</f>
        <v>0</v>
      </c>
      <c r="BH168" s="91">
        <f>IF($U$168="zníž. prenesená",$N$168,0)</f>
        <v>0</v>
      </c>
      <c r="BI168" s="91">
        <f>IF($U$168="nulová",$N$168,0)</f>
        <v>0</v>
      </c>
      <c r="BJ168" s="6" t="s">
        <v>119</v>
      </c>
      <c r="BK168" s="146">
        <f>ROUND($L$168*$K$168,3)</f>
        <v>0</v>
      </c>
      <c r="BL168" s="6" t="s">
        <v>168</v>
      </c>
    </row>
    <row r="169" spans="2:64" s="6" customFormat="1" ht="27" customHeight="1">
      <c r="B169" s="23"/>
      <c r="C169" s="138" t="s">
        <v>273</v>
      </c>
      <c r="D169" s="138" t="s">
        <v>142</v>
      </c>
      <c r="E169" s="139" t="s">
        <v>274</v>
      </c>
      <c r="F169" s="212" t="s">
        <v>275</v>
      </c>
      <c r="G169" s="213"/>
      <c r="H169" s="213"/>
      <c r="I169" s="213"/>
      <c r="J169" s="140" t="s">
        <v>276</v>
      </c>
      <c r="K169" s="141">
        <v>2</v>
      </c>
      <c r="L169" s="214">
        <v>0</v>
      </c>
      <c r="M169" s="213"/>
      <c r="N169" s="215">
        <f>ROUND($L$169*$K$169,3)</f>
        <v>0</v>
      </c>
      <c r="O169" s="213"/>
      <c r="P169" s="213"/>
      <c r="Q169" s="213"/>
      <c r="R169" s="25"/>
      <c r="T169" s="143"/>
      <c r="U169" s="30" t="s">
        <v>39</v>
      </c>
      <c r="V169" s="144">
        <v>0.43547</v>
      </c>
      <c r="W169" s="144">
        <f>$V$169*$K$169</f>
        <v>0.87094</v>
      </c>
      <c r="X169" s="144">
        <v>0.00026</v>
      </c>
      <c r="Y169" s="144">
        <f>$X$169*$K$169</f>
        <v>0.00052</v>
      </c>
      <c r="Z169" s="144">
        <v>0</v>
      </c>
      <c r="AA169" s="145">
        <f>$Z$169*$K$169</f>
        <v>0</v>
      </c>
      <c r="AR169" s="6" t="s">
        <v>168</v>
      </c>
      <c r="AT169" s="6" t="s">
        <v>142</v>
      </c>
      <c r="AU169" s="6" t="s">
        <v>119</v>
      </c>
      <c r="AY169" s="6" t="s">
        <v>141</v>
      </c>
      <c r="BE169" s="91">
        <f>IF($U$169="základná",$N$169,0)</f>
        <v>0</v>
      </c>
      <c r="BF169" s="91">
        <f>IF($U$169="znížená",$N$169,0)</f>
        <v>0</v>
      </c>
      <c r="BG169" s="91">
        <f>IF($U$169="zákl. prenesená",$N$169,0)</f>
        <v>0</v>
      </c>
      <c r="BH169" s="91">
        <f>IF($U$169="zníž. prenesená",$N$169,0)</f>
        <v>0</v>
      </c>
      <c r="BI169" s="91">
        <f>IF($U$169="nulová",$N$169,0)</f>
        <v>0</v>
      </c>
      <c r="BJ169" s="6" t="s">
        <v>119</v>
      </c>
      <c r="BK169" s="146">
        <f>ROUND($L$169*$K$169,3)</f>
        <v>0</v>
      </c>
      <c r="BL169" s="6" t="s">
        <v>168</v>
      </c>
    </row>
    <row r="170" spans="2:64" s="6" customFormat="1" ht="15.75" customHeight="1">
      <c r="B170" s="23"/>
      <c r="C170" s="147" t="s">
        <v>277</v>
      </c>
      <c r="D170" s="147" t="s">
        <v>181</v>
      </c>
      <c r="E170" s="148" t="s">
        <v>278</v>
      </c>
      <c r="F170" s="216" t="s">
        <v>279</v>
      </c>
      <c r="G170" s="217"/>
      <c r="H170" s="217"/>
      <c r="I170" s="217"/>
      <c r="J170" s="149" t="s">
        <v>167</v>
      </c>
      <c r="K170" s="150">
        <v>4</v>
      </c>
      <c r="L170" s="218">
        <v>0</v>
      </c>
      <c r="M170" s="217"/>
      <c r="N170" s="219">
        <f>ROUND($L$170*$K$170,3)</f>
        <v>0</v>
      </c>
      <c r="O170" s="213"/>
      <c r="P170" s="213"/>
      <c r="Q170" s="213"/>
      <c r="R170" s="25"/>
      <c r="T170" s="143"/>
      <c r="U170" s="30" t="s">
        <v>39</v>
      </c>
      <c r="V170" s="144">
        <v>0</v>
      </c>
      <c r="W170" s="144">
        <f>$V$170*$K$170</f>
        <v>0</v>
      </c>
      <c r="X170" s="144">
        <v>0.0001</v>
      </c>
      <c r="Y170" s="144">
        <f>$X$170*$K$170</f>
        <v>0.0004</v>
      </c>
      <c r="Z170" s="144">
        <v>0</v>
      </c>
      <c r="AA170" s="145">
        <f>$Z$170*$K$170</f>
        <v>0</v>
      </c>
      <c r="AR170" s="6" t="s">
        <v>184</v>
      </c>
      <c r="AT170" s="6" t="s">
        <v>181</v>
      </c>
      <c r="AU170" s="6" t="s">
        <v>119</v>
      </c>
      <c r="AY170" s="6" t="s">
        <v>141</v>
      </c>
      <c r="BE170" s="91">
        <f>IF($U$170="základná",$N$170,0)</f>
        <v>0</v>
      </c>
      <c r="BF170" s="91">
        <f>IF($U$170="znížená",$N$170,0)</f>
        <v>0</v>
      </c>
      <c r="BG170" s="91">
        <f>IF($U$170="zákl. prenesená",$N$170,0)</f>
        <v>0</v>
      </c>
      <c r="BH170" s="91">
        <f>IF($U$170="zníž. prenesená",$N$170,0)</f>
        <v>0</v>
      </c>
      <c r="BI170" s="91">
        <f>IF($U$170="nulová",$N$170,0)</f>
        <v>0</v>
      </c>
      <c r="BJ170" s="6" t="s">
        <v>119</v>
      </c>
      <c r="BK170" s="146">
        <f>ROUND($L$170*$K$170,3)</f>
        <v>0</v>
      </c>
      <c r="BL170" s="6" t="s">
        <v>168</v>
      </c>
    </row>
    <row r="171" spans="2:64" s="6" customFormat="1" ht="27" customHeight="1">
      <c r="B171" s="23"/>
      <c r="C171" s="138" t="s">
        <v>280</v>
      </c>
      <c r="D171" s="138" t="s">
        <v>142</v>
      </c>
      <c r="E171" s="139" t="s">
        <v>281</v>
      </c>
      <c r="F171" s="212" t="s">
        <v>282</v>
      </c>
      <c r="G171" s="213"/>
      <c r="H171" s="213"/>
      <c r="I171" s="213"/>
      <c r="J171" s="140" t="s">
        <v>167</v>
      </c>
      <c r="K171" s="141">
        <v>3</v>
      </c>
      <c r="L171" s="214">
        <v>0</v>
      </c>
      <c r="M171" s="213"/>
      <c r="N171" s="215">
        <f>ROUND($L$171*$K$171,3)</f>
        <v>0</v>
      </c>
      <c r="O171" s="213"/>
      <c r="P171" s="213"/>
      <c r="Q171" s="213"/>
      <c r="R171" s="25"/>
      <c r="T171" s="143"/>
      <c r="U171" s="30" t="s">
        <v>39</v>
      </c>
      <c r="V171" s="144">
        <v>0.21448</v>
      </c>
      <c r="W171" s="144">
        <f>$V$171*$K$171</f>
        <v>0.64344</v>
      </c>
      <c r="X171" s="144">
        <v>2E-05</v>
      </c>
      <c r="Y171" s="144">
        <f>$X$171*$K$171</f>
        <v>6.000000000000001E-05</v>
      </c>
      <c r="Z171" s="144">
        <v>0</v>
      </c>
      <c r="AA171" s="145">
        <f>$Z$171*$K$171</f>
        <v>0</v>
      </c>
      <c r="AR171" s="6" t="s">
        <v>168</v>
      </c>
      <c r="AT171" s="6" t="s">
        <v>142</v>
      </c>
      <c r="AU171" s="6" t="s">
        <v>119</v>
      </c>
      <c r="AY171" s="6" t="s">
        <v>141</v>
      </c>
      <c r="BE171" s="91">
        <f>IF($U$171="základná",$N$171,0)</f>
        <v>0</v>
      </c>
      <c r="BF171" s="91">
        <f>IF($U$171="znížená",$N$171,0)</f>
        <v>0</v>
      </c>
      <c r="BG171" s="91">
        <f>IF($U$171="zákl. prenesená",$N$171,0)</f>
        <v>0</v>
      </c>
      <c r="BH171" s="91">
        <f>IF($U$171="zníž. prenesená",$N$171,0)</f>
        <v>0</v>
      </c>
      <c r="BI171" s="91">
        <f>IF($U$171="nulová",$N$171,0)</f>
        <v>0</v>
      </c>
      <c r="BJ171" s="6" t="s">
        <v>119</v>
      </c>
      <c r="BK171" s="146">
        <f>ROUND($L$171*$K$171,3)</f>
        <v>0</v>
      </c>
      <c r="BL171" s="6" t="s">
        <v>168</v>
      </c>
    </row>
    <row r="172" spans="2:64" s="6" customFormat="1" ht="27" customHeight="1">
      <c r="B172" s="23"/>
      <c r="C172" s="147" t="s">
        <v>283</v>
      </c>
      <c r="D172" s="147" t="s">
        <v>181</v>
      </c>
      <c r="E172" s="148" t="s">
        <v>284</v>
      </c>
      <c r="F172" s="216" t="s">
        <v>285</v>
      </c>
      <c r="G172" s="217"/>
      <c r="H172" s="217"/>
      <c r="I172" s="217"/>
      <c r="J172" s="149" t="s">
        <v>167</v>
      </c>
      <c r="K172" s="150">
        <v>3</v>
      </c>
      <c r="L172" s="218">
        <v>0</v>
      </c>
      <c r="M172" s="217"/>
      <c r="N172" s="219">
        <f>ROUND($L$172*$K$172,3)</f>
        <v>0</v>
      </c>
      <c r="O172" s="213"/>
      <c r="P172" s="213"/>
      <c r="Q172" s="213"/>
      <c r="R172" s="25"/>
      <c r="T172" s="143"/>
      <c r="U172" s="30" t="s">
        <v>39</v>
      </c>
      <c r="V172" s="144">
        <v>0</v>
      </c>
      <c r="W172" s="144">
        <f>$V$172*$K$172</f>
        <v>0</v>
      </c>
      <c r="X172" s="144">
        <v>0.0004</v>
      </c>
      <c r="Y172" s="144">
        <f>$X$172*$K$172</f>
        <v>0.0012000000000000001</v>
      </c>
      <c r="Z172" s="144">
        <v>0</v>
      </c>
      <c r="AA172" s="145">
        <f>$Z$172*$K$172</f>
        <v>0</v>
      </c>
      <c r="AR172" s="6" t="s">
        <v>184</v>
      </c>
      <c r="AT172" s="6" t="s">
        <v>181</v>
      </c>
      <c r="AU172" s="6" t="s">
        <v>119</v>
      </c>
      <c r="AY172" s="6" t="s">
        <v>141</v>
      </c>
      <c r="BE172" s="91">
        <f>IF($U$172="základná",$N$172,0)</f>
        <v>0</v>
      </c>
      <c r="BF172" s="91">
        <f>IF($U$172="znížená",$N$172,0)</f>
        <v>0</v>
      </c>
      <c r="BG172" s="91">
        <f>IF($U$172="zákl. prenesená",$N$172,0)</f>
        <v>0</v>
      </c>
      <c r="BH172" s="91">
        <f>IF($U$172="zníž. prenesená",$N$172,0)</f>
        <v>0</v>
      </c>
      <c r="BI172" s="91">
        <f>IF($U$172="nulová",$N$172,0)</f>
        <v>0</v>
      </c>
      <c r="BJ172" s="6" t="s">
        <v>119</v>
      </c>
      <c r="BK172" s="146">
        <f>ROUND($L$172*$K$172,3)</f>
        <v>0</v>
      </c>
      <c r="BL172" s="6" t="s">
        <v>168</v>
      </c>
    </row>
    <row r="173" spans="2:64" s="6" customFormat="1" ht="27" customHeight="1">
      <c r="B173" s="23"/>
      <c r="C173" s="138" t="s">
        <v>184</v>
      </c>
      <c r="D173" s="138" t="s">
        <v>142</v>
      </c>
      <c r="E173" s="139" t="s">
        <v>286</v>
      </c>
      <c r="F173" s="212" t="s">
        <v>287</v>
      </c>
      <c r="G173" s="213"/>
      <c r="H173" s="213"/>
      <c r="I173" s="213"/>
      <c r="J173" s="140" t="s">
        <v>210</v>
      </c>
      <c r="K173" s="141">
        <v>17.6</v>
      </c>
      <c r="L173" s="214">
        <v>0</v>
      </c>
      <c r="M173" s="213"/>
      <c r="N173" s="215">
        <f>ROUND($L$173*$K$173,3)</f>
        <v>0</v>
      </c>
      <c r="O173" s="213"/>
      <c r="P173" s="213"/>
      <c r="Q173" s="213"/>
      <c r="R173" s="25"/>
      <c r="T173" s="143"/>
      <c r="U173" s="30" t="s">
        <v>39</v>
      </c>
      <c r="V173" s="144">
        <v>0.06402</v>
      </c>
      <c r="W173" s="144">
        <f>$V$173*$K$173</f>
        <v>1.126752</v>
      </c>
      <c r="X173" s="144">
        <v>0.00018</v>
      </c>
      <c r="Y173" s="144">
        <f>$X$173*$K$173</f>
        <v>0.0031680000000000002</v>
      </c>
      <c r="Z173" s="144">
        <v>0</v>
      </c>
      <c r="AA173" s="145">
        <f>$Z$173*$K$173</f>
        <v>0</v>
      </c>
      <c r="AR173" s="6" t="s">
        <v>168</v>
      </c>
      <c r="AT173" s="6" t="s">
        <v>142</v>
      </c>
      <c r="AU173" s="6" t="s">
        <v>119</v>
      </c>
      <c r="AY173" s="6" t="s">
        <v>141</v>
      </c>
      <c r="BE173" s="91">
        <f>IF($U$173="základná",$N$173,0)</f>
        <v>0</v>
      </c>
      <c r="BF173" s="91">
        <f>IF($U$173="znížená",$N$173,0)</f>
        <v>0</v>
      </c>
      <c r="BG173" s="91">
        <f>IF($U$173="zákl. prenesená",$N$173,0)</f>
        <v>0</v>
      </c>
      <c r="BH173" s="91">
        <f>IF($U$173="zníž. prenesená",$N$173,0)</f>
        <v>0</v>
      </c>
      <c r="BI173" s="91">
        <f>IF($U$173="nulová",$N$173,0)</f>
        <v>0</v>
      </c>
      <c r="BJ173" s="6" t="s">
        <v>119</v>
      </c>
      <c r="BK173" s="146">
        <f>ROUND($L$173*$K$173,3)</f>
        <v>0</v>
      </c>
      <c r="BL173" s="6" t="s">
        <v>168</v>
      </c>
    </row>
    <row r="174" spans="2:64" s="6" customFormat="1" ht="27" customHeight="1">
      <c r="B174" s="23"/>
      <c r="C174" s="138" t="s">
        <v>288</v>
      </c>
      <c r="D174" s="138" t="s">
        <v>142</v>
      </c>
      <c r="E174" s="139" t="s">
        <v>289</v>
      </c>
      <c r="F174" s="212" t="s">
        <v>290</v>
      </c>
      <c r="G174" s="213"/>
      <c r="H174" s="213"/>
      <c r="I174" s="213"/>
      <c r="J174" s="140" t="s">
        <v>210</v>
      </c>
      <c r="K174" s="141">
        <v>17.6</v>
      </c>
      <c r="L174" s="214">
        <v>0</v>
      </c>
      <c r="M174" s="213"/>
      <c r="N174" s="215">
        <f>ROUND($L$174*$K$174,3)</f>
        <v>0</v>
      </c>
      <c r="O174" s="213"/>
      <c r="P174" s="213"/>
      <c r="Q174" s="213"/>
      <c r="R174" s="25"/>
      <c r="T174" s="143"/>
      <c r="U174" s="30" t="s">
        <v>39</v>
      </c>
      <c r="V174" s="144">
        <v>0.05805</v>
      </c>
      <c r="W174" s="144">
        <f>$V$174*$K$174</f>
        <v>1.0216800000000001</v>
      </c>
      <c r="X174" s="144">
        <v>1E-05</v>
      </c>
      <c r="Y174" s="144">
        <f>$X$174*$K$174</f>
        <v>0.00017600000000000002</v>
      </c>
      <c r="Z174" s="144">
        <v>0</v>
      </c>
      <c r="AA174" s="145">
        <f>$Z$174*$K$174</f>
        <v>0</v>
      </c>
      <c r="AR174" s="6" t="s">
        <v>168</v>
      </c>
      <c r="AT174" s="6" t="s">
        <v>142</v>
      </c>
      <c r="AU174" s="6" t="s">
        <v>119</v>
      </c>
      <c r="AY174" s="6" t="s">
        <v>141</v>
      </c>
      <c r="BE174" s="91">
        <f>IF($U$174="základná",$N$174,0)</f>
        <v>0</v>
      </c>
      <c r="BF174" s="91">
        <f>IF($U$174="znížená",$N$174,0)</f>
        <v>0</v>
      </c>
      <c r="BG174" s="91">
        <f>IF($U$174="zákl. prenesená",$N$174,0)</f>
        <v>0</v>
      </c>
      <c r="BH174" s="91">
        <f>IF($U$174="zníž. prenesená",$N$174,0)</f>
        <v>0</v>
      </c>
      <c r="BI174" s="91">
        <f>IF($U$174="nulová",$N$174,0)</f>
        <v>0</v>
      </c>
      <c r="BJ174" s="6" t="s">
        <v>119</v>
      </c>
      <c r="BK174" s="146">
        <f>ROUND($L$174*$K$174,3)</f>
        <v>0</v>
      </c>
      <c r="BL174" s="6" t="s">
        <v>168</v>
      </c>
    </row>
    <row r="175" spans="2:64" s="6" customFormat="1" ht="27" customHeight="1">
      <c r="B175" s="23"/>
      <c r="C175" s="138" t="s">
        <v>291</v>
      </c>
      <c r="D175" s="138" t="s">
        <v>142</v>
      </c>
      <c r="E175" s="139" t="s">
        <v>170</v>
      </c>
      <c r="F175" s="212" t="s">
        <v>171</v>
      </c>
      <c r="G175" s="213"/>
      <c r="H175" s="213"/>
      <c r="I175" s="213"/>
      <c r="J175" s="140" t="s">
        <v>172</v>
      </c>
      <c r="K175" s="142">
        <v>0</v>
      </c>
      <c r="L175" s="214">
        <v>0</v>
      </c>
      <c r="M175" s="213"/>
      <c r="N175" s="215">
        <f>ROUND($L$175*$K$175,3)</f>
        <v>0</v>
      </c>
      <c r="O175" s="213"/>
      <c r="P175" s="213"/>
      <c r="Q175" s="213"/>
      <c r="R175" s="25"/>
      <c r="T175" s="143"/>
      <c r="U175" s="30" t="s">
        <v>39</v>
      </c>
      <c r="V175" s="144">
        <v>0</v>
      </c>
      <c r="W175" s="144">
        <f>$V$175*$K$175</f>
        <v>0</v>
      </c>
      <c r="X175" s="144">
        <v>0</v>
      </c>
      <c r="Y175" s="144">
        <f>$X$175*$K$175</f>
        <v>0</v>
      </c>
      <c r="Z175" s="144">
        <v>0</v>
      </c>
      <c r="AA175" s="145">
        <f>$Z$175*$K$175</f>
        <v>0</v>
      </c>
      <c r="AR175" s="6" t="s">
        <v>168</v>
      </c>
      <c r="AT175" s="6" t="s">
        <v>142</v>
      </c>
      <c r="AU175" s="6" t="s">
        <v>119</v>
      </c>
      <c r="AY175" s="6" t="s">
        <v>141</v>
      </c>
      <c r="BE175" s="91">
        <f>IF($U$175="základná",$N$175,0)</f>
        <v>0</v>
      </c>
      <c r="BF175" s="91">
        <f>IF($U$175="znížená",$N$175,0)</f>
        <v>0</v>
      </c>
      <c r="BG175" s="91">
        <f>IF($U$175="zákl. prenesená",$N$175,0)</f>
        <v>0</v>
      </c>
      <c r="BH175" s="91">
        <f>IF($U$175="zníž. prenesená",$N$175,0)</f>
        <v>0</v>
      </c>
      <c r="BI175" s="91">
        <f>IF($U$175="nulová",$N$175,0)</f>
        <v>0</v>
      </c>
      <c r="BJ175" s="6" t="s">
        <v>119</v>
      </c>
      <c r="BK175" s="146">
        <f>ROUND($L$175*$K$175,3)</f>
        <v>0</v>
      </c>
      <c r="BL175" s="6" t="s">
        <v>168</v>
      </c>
    </row>
    <row r="176" spans="2:63" s="127" customFormat="1" ht="30.75" customHeight="1">
      <c r="B176" s="128"/>
      <c r="C176" s="129"/>
      <c r="D176" s="137" t="s">
        <v>113</v>
      </c>
      <c r="E176" s="129"/>
      <c r="F176" s="129"/>
      <c r="G176" s="129"/>
      <c r="H176" s="129"/>
      <c r="I176" s="129"/>
      <c r="J176" s="129"/>
      <c r="K176" s="129"/>
      <c r="L176" s="129"/>
      <c r="M176" s="129"/>
      <c r="N176" s="222">
        <f>$BK$176</f>
        <v>0</v>
      </c>
      <c r="O176" s="221"/>
      <c r="P176" s="221"/>
      <c r="Q176" s="221"/>
      <c r="R176" s="131"/>
      <c r="T176" s="132"/>
      <c r="U176" s="129"/>
      <c r="V176" s="129"/>
      <c r="W176" s="133">
        <f>SUM($W$177:$W$192)</f>
        <v>6.79107</v>
      </c>
      <c r="X176" s="129"/>
      <c r="Y176" s="133">
        <f>SUM($Y$177:$Y$192)</f>
        <v>0.058379999999999994</v>
      </c>
      <c r="Z176" s="129"/>
      <c r="AA176" s="134">
        <f>SUM($AA$177:$AA$192)</f>
        <v>0.00024</v>
      </c>
      <c r="AR176" s="135" t="s">
        <v>119</v>
      </c>
      <c r="AT176" s="135" t="s">
        <v>71</v>
      </c>
      <c r="AU176" s="135" t="s">
        <v>79</v>
      </c>
      <c r="AY176" s="135" t="s">
        <v>141</v>
      </c>
      <c r="BK176" s="136">
        <f>SUM($BK$177:$BK$192)</f>
        <v>0</v>
      </c>
    </row>
    <row r="177" spans="2:64" s="6" customFormat="1" ht="27" customHeight="1">
      <c r="B177" s="23"/>
      <c r="C177" s="138" t="s">
        <v>292</v>
      </c>
      <c r="D177" s="138" t="s">
        <v>142</v>
      </c>
      <c r="E177" s="139" t="s">
        <v>293</v>
      </c>
      <c r="F177" s="212" t="s">
        <v>294</v>
      </c>
      <c r="G177" s="213"/>
      <c r="H177" s="213"/>
      <c r="I177" s="213"/>
      <c r="J177" s="140" t="s">
        <v>179</v>
      </c>
      <c r="K177" s="141">
        <v>1</v>
      </c>
      <c r="L177" s="214">
        <v>0</v>
      </c>
      <c r="M177" s="213"/>
      <c r="N177" s="215">
        <f>ROUND($L$177*$K$177,3)</f>
        <v>0</v>
      </c>
      <c r="O177" s="213"/>
      <c r="P177" s="213"/>
      <c r="Q177" s="213"/>
      <c r="R177" s="25"/>
      <c r="T177" s="143"/>
      <c r="U177" s="30" t="s">
        <v>39</v>
      </c>
      <c r="V177" s="144">
        <v>1.27398</v>
      </c>
      <c r="W177" s="144">
        <f>$V$177*$K$177</f>
        <v>1.27398</v>
      </c>
      <c r="X177" s="144">
        <v>0.00066</v>
      </c>
      <c r="Y177" s="144">
        <f>$X$177*$K$177</f>
        <v>0.00066</v>
      </c>
      <c r="Z177" s="144">
        <v>0</v>
      </c>
      <c r="AA177" s="145">
        <f>$Z$177*$K$177</f>
        <v>0</v>
      </c>
      <c r="AR177" s="6" t="s">
        <v>168</v>
      </c>
      <c r="AT177" s="6" t="s">
        <v>142</v>
      </c>
      <c r="AU177" s="6" t="s">
        <v>119</v>
      </c>
      <c r="AY177" s="6" t="s">
        <v>141</v>
      </c>
      <c r="BE177" s="91">
        <f>IF($U$177="základná",$N$177,0)</f>
        <v>0</v>
      </c>
      <c r="BF177" s="91">
        <f>IF($U$177="znížená",$N$177,0)</f>
        <v>0</v>
      </c>
      <c r="BG177" s="91">
        <f>IF($U$177="zákl. prenesená",$N$177,0)</f>
        <v>0</v>
      </c>
      <c r="BH177" s="91">
        <f>IF($U$177="zníž. prenesená",$N$177,0)</f>
        <v>0</v>
      </c>
      <c r="BI177" s="91">
        <f>IF($U$177="nulová",$N$177,0)</f>
        <v>0</v>
      </c>
      <c r="BJ177" s="6" t="s">
        <v>119</v>
      </c>
      <c r="BK177" s="146">
        <f>ROUND($L$177*$K$177,3)</f>
        <v>0</v>
      </c>
      <c r="BL177" s="6" t="s">
        <v>168</v>
      </c>
    </row>
    <row r="178" spans="2:64" s="6" customFormat="1" ht="15.75" customHeight="1">
      <c r="B178" s="23"/>
      <c r="C178" s="147" t="s">
        <v>295</v>
      </c>
      <c r="D178" s="147" t="s">
        <v>181</v>
      </c>
      <c r="E178" s="148" t="s">
        <v>296</v>
      </c>
      <c r="F178" s="216" t="s">
        <v>297</v>
      </c>
      <c r="G178" s="217"/>
      <c r="H178" s="217"/>
      <c r="I178" s="217"/>
      <c r="J178" s="149" t="s">
        <v>167</v>
      </c>
      <c r="K178" s="150">
        <v>1</v>
      </c>
      <c r="L178" s="218">
        <v>0</v>
      </c>
      <c r="M178" s="217"/>
      <c r="N178" s="219">
        <f>ROUND($L$178*$K$178,3)</f>
        <v>0</v>
      </c>
      <c r="O178" s="213"/>
      <c r="P178" s="213"/>
      <c r="Q178" s="213"/>
      <c r="R178" s="25"/>
      <c r="T178" s="143"/>
      <c r="U178" s="30" t="s">
        <v>39</v>
      </c>
      <c r="V178" s="144">
        <v>0</v>
      </c>
      <c r="W178" s="144">
        <f>$V$178*$K$178</f>
        <v>0</v>
      </c>
      <c r="X178" s="144">
        <v>0.015</v>
      </c>
      <c r="Y178" s="144">
        <f>$X$178*$K$178</f>
        <v>0.015</v>
      </c>
      <c r="Z178" s="144">
        <v>0</v>
      </c>
      <c r="AA178" s="145">
        <f>$Z$178*$K$178</f>
        <v>0</v>
      </c>
      <c r="AR178" s="6" t="s">
        <v>184</v>
      </c>
      <c r="AT178" s="6" t="s">
        <v>181</v>
      </c>
      <c r="AU178" s="6" t="s">
        <v>119</v>
      </c>
      <c r="AY178" s="6" t="s">
        <v>141</v>
      </c>
      <c r="BE178" s="91">
        <f>IF($U$178="základná",$N$178,0)</f>
        <v>0</v>
      </c>
      <c r="BF178" s="91">
        <f>IF($U$178="znížená",$N$178,0)</f>
        <v>0</v>
      </c>
      <c r="BG178" s="91">
        <f>IF($U$178="zákl. prenesená",$N$178,0)</f>
        <v>0</v>
      </c>
      <c r="BH178" s="91">
        <f>IF($U$178="zníž. prenesená",$N$178,0)</f>
        <v>0</v>
      </c>
      <c r="BI178" s="91">
        <f>IF($U$178="nulová",$N$178,0)</f>
        <v>0</v>
      </c>
      <c r="BJ178" s="6" t="s">
        <v>119</v>
      </c>
      <c r="BK178" s="146">
        <f>ROUND($L$178*$K$178,3)</f>
        <v>0</v>
      </c>
      <c r="BL178" s="6" t="s">
        <v>168</v>
      </c>
    </row>
    <row r="179" spans="2:64" s="6" customFormat="1" ht="27" customHeight="1">
      <c r="B179" s="23"/>
      <c r="C179" s="138" t="s">
        <v>298</v>
      </c>
      <c r="D179" s="138" t="s">
        <v>142</v>
      </c>
      <c r="E179" s="139" t="s">
        <v>174</v>
      </c>
      <c r="F179" s="212" t="s">
        <v>175</v>
      </c>
      <c r="G179" s="213"/>
      <c r="H179" s="213"/>
      <c r="I179" s="213"/>
      <c r="J179" s="140" t="s">
        <v>167</v>
      </c>
      <c r="K179" s="141">
        <v>2</v>
      </c>
      <c r="L179" s="214">
        <v>0</v>
      </c>
      <c r="M179" s="213"/>
      <c r="N179" s="215">
        <f>ROUND($L$179*$K$179,3)</f>
        <v>0</v>
      </c>
      <c r="O179" s="213"/>
      <c r="P179" s="213"/>
      <c r="Q179" s="213"/>
      <c r="R179" s="25"/>
      <c r="T179" s="143"/>
      <c r="U179" s="30" t="s">
        <v>39</v>
      </c>
      <c r="V179" s="144">
        <v>0.31464</v>
      </c>
      <c r="W179" s="144">
        <f>$V$179*$K$179</f>
        <v>0.62928</v>
      </c>
      <c r="X179" s="144">
        <v>0.00012</v>
      </c>
      <c r="Y179" s="144">
        <f>$X$179*$K$179</f>
        <v>0.00024</v>
      </c>
      <c r="Z179" s="144">
        <v>0.00012</v>
      </c>
      <c r="AA179" s="145">
        <f>$Z$179*$K$179</f>
        <v>0.00024</v>
      </c>
      <c r="AR179" s="6" t="s">
        <v>168</v>
      </c>
      <c r="AT179" s="6" t="s">
        <v>142</v>
      </c>
      <c r="AU179" s="6" t="s">
        <v>119</v>
      </c>
      <c r="AY179" s="6" t="s">
        <v>141</v>
      </c>
      <c r="BE179" s="91">
        <f>IF($U$179="základná",$N$179,0)</f>
        <v>0</v>
      </c>
      <c r="BF179" s="91">
        <f>IF($U$179="znížená",$N$179,0)</f>
        <v>0</v>
      </c>
      <c r="BG179" s="91">
        <f>IF($U$179="zákl. prenesená",$N$179,0)</f>
        <v>0</v>
      </c>
      <c r="BH179" s="91">
        <f>IF($U$179="zníž. prenesená",$N$179,0)</f>
        <v>0</v>
      </c>
      <c r="BI179" s="91">
        <f>IF($U$179="nulová",$N$179,0)</f>
        <v>0</v>
      </c>
      <c r="BJ179" s="6" t="s">
        <v>119</v>
      </c>
      <c r="BK179" s="146">
        <f>ROUND($L$179*$K$179,3)</f>
        <v>0</v>
      </c>
      <c r="BL179" s="6" t="s">
        <v>168</v>
      </c>
    </row>
    <row r="180" spans="2:64" s="6" customFormat="1" ht="27" customHeight="1">
      <c r="B180" s="23"/>
      <c r="C180" s="138" t="s">
        <v>299</v>
      </c>
      <c r="D180" s="138" t="s">
        <v>142</v>
      </c>
      <c r="E180" s="139" t="s">
        <v>177</v>
      </c>
      <c r="F180" s="212" t="s">
        <v>178</v>
      </c>
      <c r="G180" s="213"/>
      <c r="H180" s="213"/>
      <c r="I180" s="213"/>
      <c r="J180" s="140" t="s">
        <v>179</v>
      </c>
      <c r="K180" s="141">
        <v>2</v>
      </c>
      <c r="L180" s="214">
        <v>0</v>
      </c>
      <c r="M180" s="213"/>
      <c r="N180" s="215">
        <f>ROUND($L$180*$K$180,3)</f>
        <v>0</v>
      </c>
      <c r="O180" s="213"/>
      <c r="P180" s="213"/>
      <c r="Q180" s="213"/>
      <c r="R180" s="25"/>
      <c r="T180" s="143"/>
      <c r="U180" s="30" t="s">
        <v>39</v>
      </c>
      <c r="V180" s="144">
        <v>1.49985</v>
      </c>
      <c r="W180" s="144">
        <f>$V$180*$K$180</f>
        <v>2.9997</v>
      </c>
      <c r="X180" s="144">
        <v>0.00057</v>
      </c>
      <c r="Y180" s="144">
        <f>$X$180*$K$180</f>
        <v>0.00114</v>
      </c>
      <c r="Z180" s="144">
        <v>0</v>
      </c>
      <c r="AA180" s="145">
        <f>$Z$180*$K$180</f>
        <v>0</v>
      </c>
      <c r="AR180" s="6" t="s">
        <v>168</v>
      </c>
      <c r="AT180" s="6" t="s">
        <v>142</v>
      </c>
      <c r="AU180" s="6" t="s">
        <v>119</v>
      </c>
      <c r="AY180" s="6" t="s">
        <v>141</v>
      </c>
      <c r="BE180" s="91">
        <f>IF($U$180="základná",$N$180,0)</f>
        <v>0</v>
      </c>
      <c r="BF180" s="91">
        <f>IF($U$180="znížená",$N$180,0)</f>
        <v>0</v>
      </c>
      <c r="BG180" s="91">
        <f>IF($U$180="zákl. prenesená",$N$180,0)</f>
        <v>0</v>
      </c>
      <c r="BH180" s="91">
        <f>IF($U$180="zníž. prenesená",$N$180,0)</f>
        <v>0</v>
      </c>
      <c r="BI180" s="91">
        <f>IF($U$180="nulová",$N$180,0)</f>
        <v>0</v>
      </c>
      <c r="BJ180" s="6" t="s">
        <v>119</v>
      </c>
      <c r="BK180" s="146">
        <f>ROUND($L$180*$K$180,3)</f>
        <v>0</v>
      </c>
      <c r="BL180" s="6" t="s">
        <v>168</v>
      </c>
    </row>
    <row r="181" spans="2:64" s="6" customFormat="1" ht="15.75" customHeight="1">
      <c r="B181" s="23"/>
      <c r="C181" s="147" t="s">
        <v>300</v>
      </c>
      <c r="D181" s="147" t="s">
        <v>181</v>
      </c>
      <c r="E181" s="148" t="s">
        <v>182</v>
      </c>
      <c r="F181" s="216" t="s">
        <v>183</v>
      </c>
      <c r="G181" s="217"/>
      <c r="H181" s="217"/>
      <c r="I181" s="217"/>
      <c r="J181" s="149" t="s">
        <v>167</v>
      </c>
      <c r="K181" s="150">
        <v>2</v>
      </c>
      <c r="L181" s="218">
        <v>0</v>
      </c>
      <c r="M181" s="217"/>
      <c r="N181" s="219">
        <f>ROUND($L$181*$K$181,3)</f>
        <v>0</v>
      </c>
      <c r="O181" s="213"/>
      <c r="P181" s="213"/>
      <c r="Q181" s="213"/>
      <c r="R181" s="25"/>
      <c r="T181" s="143"/>
      <c r="U181" s="30" t="s">
        <v>39</v>
      </c>
      <c r="V181" s="144">
        <v>0</v>
      </c>
      <c r="W181" s="144">
        <f>$V$181*$K$181</f>
        <v>0</v>
      </c>
      <c r="X181" s="144">
        <v>0.0145</v>
      </c>
      <c r="Y181" s="144">
        <f>$X$181*$K$181</f>
        <v>0.029</v>
      </c>
      <c r="Z181" s="144">
        <v>0</v>
      </c>
      <c r="AA181" s="145">
        <f>$Z$181*$K$181</f>
        <v>0</v>
      </c>
      <c r="AR181" s="6" t="s">
        <v>184</v>
      </c>
      <c r="AT181" s="6" t="s">
        <v>181</v>
      </c>
      <c r="AU181" s="6" t="s">
        <v>119</v>
      </c>
      <c r="AY181" s="6" t="s">
        <v>141</v>
      </c>
      <c r="BE181" s="91">
        <f>IF($U$181="základná",$N$181,0)</f>
        <v>0</v>
      </c>
      <c r="BF181" s="91">
        <f>IF($U$181="znížená",$N$181,0)</f>
        <v>0</v>
      </c>
      <c r="BG181" s="91">
        <f>IF($U$181="zákl. prenesená",$N$181,0)</f>
        <v>0</v>
      </c>
      <c r="BH181" s="91">
        <f>IF($U$181="zníž. prenesená",$N$181,0)</f>
        <v>0</v>
      </c>
      <c r="BI181" s="91">
        <f>IF($U$181="nulová",$N$181,0)</f>
        <v>0</v>
      </c>
      <c r="BJ181" s="6" t="s">
        <v>119</v>
      </c>
      <c r="BK181" s="146">
        <f>ROUND($L$181*$K$181,3)</f>
        <v>0</v>
      </c>
      <c r="BL181" s="6" t="s">
        <v>168</v>
      </c>
    </row>
    <row r="182" spans="2:64" s="6" customFormat="1" ht="15.75" customHeight="1">
      <c r="B182" s="23"/>
      <c r="C182" s="138" t="s">
        <v>301</v>
      </c>
      <c r="D182" s="138" t="s">
        <v>142</v>
      </c>
      <c r="E182" s="139" t="s">
        <v>302</v>
      </c>
      <c r="F182" s="212" t="s">
        <v>303</v>
      </c>
      <c r="G182" s="213"/>
      <c r="H182" s="213"/>
      <c r="I182" s="213"/>
      <c r="J182" s="140" t="s">
        <v>179</v>
      </c>
      <c r="K182" s="141">
        <v>1</v>
      </c>
      <c r="L182" s="214">
        <v>0</v>
      </c>
      <c r="M182" s="213"/>
      <c r="N182" s="215">
        <f>ROUND($L$182*$K$182,3)</f>
        <v>0</v>
      </c>
      <c r="O182" s="213"/>
      <c r="P182" s="213"/>
      <c r="Q182" s="213"/>
      <c r="R182" s="25"/>
      <c r="T182" s="143"/>
      <c r="U182" s="30" t="s">
        <v>39</v>
      </c>
      <c r="V182" s="144">
        <v>0.27661</v>
      </c>
      <c r="W182" s="144">
        <f>$V$182*$K$182</f>
        <v>0.27661</v>
      </c>
      <c r="X182" s="144">
        <v>0.00028</v>
      </c>
      <c r="Y182" s="144">
        <f>$X$182*$K$182</f>
        <v>0.00028</v>
      </c>
      <c r="Z182" s="144">
        <v>0</v>
      </c>
      <c r="AA182" s="145">
        <f>$Z$182*$K$182</f>
        <v>0</v>
      </c>
      <c r="AR182" s="6" t="s">
        <v>168</v>
      </c>
      <c r="AT182" s="6" t="s">
        <v>142</v>
      </c>
      <c r="AU182" s="6" t="s">
        <v>119</v>
      </c>
      <c r="AY182" s="6" t="s">
        <v>141</v>
      </c>
      <c r="BE182" s="91">
        <f>IF($U$182="základná",$N$182,0)</f>
        <v>0</v>
      </c>
      <c r="BF182" s="91">
        <f>IF($U$182="znížená",$N$182,0)</f>
        <v>0</v>
      </c>
      <c r="BG182" s="91">
        <f>IF($U$182="zákl. prenesená",$N$182,0)</f>
        <v>0</v>
      </c>
      <c r="BH182" s="91">
        <f>IF($U$182="zníž. prenesená",$N$182,0)</f>
        <v>0</v>
      </c>
      <c r="BI182" s="91">
        <f>IF($U$182="nulová",$N$182,0)</f>
        <v>0</v>
      </c>
      <c r="BJ182" s="6" t="s">
        <v>119</v>
      </c>
      <c r="BK182" s="146">
        <f>ROUND($L$182*$K$182,3)</f>
        <v>0</v>
      </c>
      <c r="BL182" s="6" t="s">
        <v>168</v>
      </c>
    </row>
    <row r="183" spans="2:64" s="6" customFormat="1" ht="27" customHeight="1">
      <c r="B183" s="23"/>
      <c r="C183" s="147" t="s">
        <v>304</v>
      </c>
      <c r="D183" s="147" t="s">
        <v>181</v>
      </c>
      <c r="E183" s="148" t="s">
        <v>305</v>
      </c>
      <c r="F183" s="216" t="s">
        <v>306</v>
      </c>
      <c r="G183" s="217"/>
      <c r="H183" s="217"/>
      <c r="I183" s="217"/>
      <c r="J183" s="149" t="s">
        <v>167</v>
      </c>
      <c r="K183" s="150">
        <v>1</v>
      </c>
      <c r="L183" s="218">
        <v>0</v>
      </c>
      <c r="M183" s="217"/>
      <c r="N183" s="219">
        <f>ROUND($L$183*$K$183,3)</f>
        <v>0</v>
      </c>
      <c r="O183" s="213"/>
      <c r="P183" s="213"/>
      <c r="Q183" s="213"/>
      <c r="R183" s="25"/>
      <c r="T183" s="143"/>
      <c r="U183" s="30" t="s">
        <v>39</v>
      </c>
      <c r="V183" s="144">
        <v>0</v>
      </c>
      <c r="W183" s="144">
        <f>$V$183*$K$183</f>
        <v>0</v>
      </c>
      <c r="X183" s="144">
        <v>0.00024</v>
      </c>
      <c r="Y183" s="144">
        <f>$X$183*$K$183</f>
        <v>0.00024</v>
      </c>
      <c r="Z183" s="144">
        <v>0</v>
      </c>
      <c r="AA183" s="145">
        <f>$Z$183*$K$183</f>
        <v>0</v>
      </c>
      <c r="AR183" s="6" t="s">
        <v>184</v>
      </c>
      <c r="AT183" s="6" t="s">
        <v>181</v>
      </c>
      <c r="AU183" s="6" t="s">
        <v>119</v>
      </c>
      <c r="AY183" s="6" t="s">
        <v>141</v>
      </c>
      <c r="BE183" s="91">
        <f>IF($U$183="základná",$N$183,0)</f>
        <v>0</v>
      </c>
      <c r="BF183" s="91">
        <f>IF($U$183="znížená",$N$183,0)</f>
        <v>0</v>
      </c>
      <c r="BG183" s="91">
        <f>IF($U$183="zákl. prenesená",$N$183,0)</f>
        <v>0</v>
      </c>
      <c r="BH183" s="91">
        <f>IF($U$183="zníž. prenesená",$N$183,0)</f>
        <v>0</v>
      </c>
      <c r="BI183" s="91">
        <f>IF($U$183="nulová",$N$183,0)</f>
        <v>0</v>
      </c>
      <c r="BJ183" s="6" t="s">
        <v>119</v>
      </c>
      <c r="BK183" s="146">
        <f>ROUND($L$183*$K$183,3)</f>
        <v>0</v>
      </c>
      <c r="BL183" s="6" t="s">
        <v>168</v>
      </c>
    </row>
    <row r="184" spans="2:64" s="6" customFormat="1" ht="27" customHeight="1">
      <c r="B184" s="23"/>
      <c r="C184" s="138" t="s">
        <v>307</v>
      </c>
      <c r="D184" s="138" t="s">
        <v>142</v>
      </c>
      <c r="E184" s="139" t="s">
        <v>189</v>
      </c>
      <c r="F184" s="212" t="s">
        <v>190</v>
      </c>
      <c r="G184" s="213"/>
      <c r="H184" s="213"/>
      <c r="I184" s="213"/>
      <c r="J184" s="140" t="s">
        <v>167</v>
      </c>
      <c r="K184" s="141">
        <v>2</v>
      </c>
      <c r="L184" s="214">
        <v>0</v>
      </c>
      <c r="M184" s="213"/>
      <c r="N184" s="215">
        <f>ROUND($L$184*$K$184,3)</f>
        <v>0</v>
      </c>
      <c r="O184" s="213"/>
      <c r="P184" s="213"/>
      <c r="Q184" s="213"/>
      <c r="R184" s="25"/>
      <c r="T184" s="143"/>
      <c r="U184" s="30" t="s">
        <v>39</v>
      </c>
      <c r="V184" s="144">
        <v>0.39272</v>
      </c>
      <c r="W184" s="144">
        <f>$V$184*$K$184</f>
        <v>0.78544</v>
      </c>
      <c r="X184" s="144">
        <v>0.00012</v>
      </c>
      <c r="Y184" s="144">
        <f>$X$184*$K$184</f>
        <v>0.00024</v>
      </c>
      <c r="Z184" s="144">
        <v>0</v>
      </c>
      <c r="AA184" s="145">
        <f>$Z$184*$K$184</f>
        <v>0</v>
      </c>
      <c r="AR184" s="6" t="s">
        <v>168</v>
      </c>
      <c r="AT184" s="6" t="s">
        <v>142</v>
      </c>
      <c r="AU184" s="6" t="s">
        <v>119</v>
      </c>
      <c r="AY184" s="6" t="s">
        <v>141</v>
      </c>
      <c r="BE184" s="91">
        <f>IF($U$184="základná",$N$184,0)</f>
        <v>0</v>
      </c>
      <c r="BF184" s="91">
        <f>IF($U$184="znížená",$N$184,0)</f>
        <v>0</v>
      </c>
      <c r="BG184" s="91">
        <f>IF($U$184="zákl. prenesená",$N$184,0)</f>
        <v>0</v>
      </c>
      <c r="BH184" s="91">
        <f>IF($U$184="zníž. prenesená",$N$184,0)</f>
        <v>0</v>
      </c>
      <c r="BI184" s="91">
        <f>IF($U$184="nulová",$N$184,0)</f>
        <v>0</v>
      </c>
      <c r="BJ184" s="6" t="s">
        <v>119</v>
      </c>
      <c r="BK184" s="146">
        <f>ROUND($L$184*$K$184,3)</f>
        <v>0</v>
      </c>
      <c r="BL184" s="6" t="s">
        <v>168</v>
      </c>
    </row>
    <row r="185" spans="2:64" s="6" customFormat="1" ht="15.75" customHeight="1">
      <c r="B185" s="23"/>
      <c r="C185" s="147" t="s">
        <v>308</v>
      </c>
      <c r="D185" s="147" t="s">
        <v>181</v>
      </c>
      <c r="E185" s="148" t="s">
        <v>192</v>
      </c>
      <c r="F185" s="216" t="s">
        <v>193</v>
      </c>
      <c r="G185" s="217"/>
      <c r="H185" s="217"/>
      <c r="I185" s="217"/>
      <c r="J185" s="149" t="s">
        <v>167</v>
      </c>
      <c r="K185" s="150">
        <v>2</v>
      </c>
      <c r="L185" s="218">
        <v>0</v>
      </c>
      <c r="M185" s="217"/>
      <c r="N185" s="219">
        <f>ROUND($L$185*$K$185,3)</f>
        <v>0</v>
      </c>
      <c r="O185" s="213"/>
      <c r="P185" s="213"/>
      <c r="Q185" s="213"/>
      <c r="R185" s="25"/>
      <c r="T185" s="143"/>
      <c r="U185" s="30" t="s">
        <v>39</v>
      </c>
      <c r="V185" s="144">
        <v>0</v>
      </c>
      <c r="W185" s="144">
        <f>$V$185*$K$185</f>
        <v>0</v>
      </c>
      <c r="X185" s="144">
        <v>0.002</v>
      </c>
      <c r="Y185" s="144">
        <f>$X$185*$K$185</f>
        <v>0.004</v>
      </c>
      <c r="Z185" s="144">
        <v>0</v>
      </c>
      <c r="AA185" s="145">
        <f>$Z$185*$K$185</f>
        <v>0</v>
      </c>
      <c r="AR185" s="6" t="s">
        <v>184</v>
      </c>
      <c r="AT185" s="6" t="s">
        <v>181</v>
      </c>
      <c r="AU185" s="6" t="s">
        <v>119</v>
      </c>
      <c r="AY185" s="6" t="s">
        <v>141</v>
      </c>
      <c r="BE185" s="91">
        <f>IF($U$185="základná",$N$185,0)</f>
        <v>0</v>
      </c>
      <c r="BF185" s="91">
        <f>IF($U$185="znížená",$N$185,0)</f>
        <v>0</v>
      </c>
      <c r="BG185" s="91">
        <f>IF($U$185="zákl. prenesená",$N$185,0)</f>
        <v>0</v>
      </c>
      <c r="BH185" s="91">
        <f>IF($U$185="zníž. prenesená",$N$185,0)</f>
        <v>0</v>
      </c>
      <c r="BI185" s="91">
        <f>IF($U$185="nulová",$N$185,0)</f>
        <v>0</v>
      </c>
      <c r="BJ185" s="6" t="s">
        <v>119</v>
      </c>
      <c r="BK185" s="146">
        <f>ROUND($L$185*$K$185,3)</f>
        <v>0</v>
      </c>
      <c r="BL185" s="6" t="s">
        <v>168</v>
      </c>
    </row>
    <row r="186" spans="2:64" s="6" customFormat="1" ht="27" customHeight="1">
      <c r="B186" s="23"/>
      <c r="C186" s="138" t="s">
        <v>309</v>
      </c>
      <c r="D186" s="138" t="s">
        <v>142</v>
      </c>
      <c r="E186" s="139" t="s">
        <v>310</v>
      </c>
      <c r="F186" s="212" t="s">
        <v>311</v>
      </c>
      <c r="G186" s="213"/>
      <c r="H186" s="213"/>
      <c r="I186" s="213"/>
      <c r="J186" s="140" t="s">
        <v>167</v>
      </c>
      <c r="K186" s="141">
        <v>2</v>
      </c>
      <c r="L186" s="214">
        <v>0</v>
      </c>
      <c r="M186" s="213"/>
      <c r="N186" s="215">
        <f>ROUND($L$186*$K$186,3)</f>
        <v>0</v>
      </c>
      <c r="O186" s="213"/>
      <c r="P186" s="213"/>
      <c r="Q186" s="213"/>
      <c r="R186" s="25"/>
      <c r="T186" s="143"/>
      <c r="U186" s="30" t="s">
        <v>39</v>
      </c>
      <c r="V186" s="144">
        <v>0.20075</v>
      </c>
      <c r="W186" s="144">
        <f>$V$186*$K$186</f>
        <v>0.4015</v>
      </c>
      <c r="X186" s="144">
        <v>4E-05</v>
      </c>
      <c r="Y186" s="144">
        <f>$X$186*$K$186</f>
        <v>8E-05</v>
      </c>
      <c r="Z186" s="144">
        <v>0</v>
      </c>
      <c r="AA186" s="145">
        <f>$Z$186*$K$186</f>
        <v>0</v>
      </c>
      <c r="AR186" s="6" t="s">
        <v>168</v>
      </c>
      <c r="AT186" s="6" t="s">
        <v>142</v>
      </c>
      <c r="AU186" s="6" t="s">
        <v>119</v>
      </c>
      <c r="AY186" s="6" t="s">
        <v>141</v>
      </c>
      <c r="BE186" s="91">
        <f>IF($U$186="základná",$N$186,0)</f>
        <v>0</v>
      </c>
      <c r="BF186" s="91">
        <f>IF($U$186="znížená",$N$186,0)</f>
        <v>0</v>
      </c>
      <c r="BG186" s="91">
        <f>IF($U$186="zákl. prenesená",$N$186,0)</f>
        <v>0</v>
      </c>
      <c r="BH186" s="91">
        <f>IF($U$186="zníž. prenesená",$N$186,0)</f>
        <v>0</v>
      </c>
      <c r="BI186" s="91">
        <f>IF($U$186="nulová",$N$186,0)</f>
        <v>0</v>
      </c>
      <c r="BJ186" s="6" t="s">
        <v>119</v>
      </c>
      <c r="BK186" s="146">
        <f>ROUND($L$186*$K$186,3)</f>
        <v>0</v>
      </c>
      <c r="BL186" s="6" t="s">
        <v>168</v>
      </c>
    </row>
    <row r="187" spans="2:64" s="6" customFormat="1" ht="27" customHeight="1">
      <c r="B187" s="23"/>
      <c r="C187" s="147" t="s">
        <v>312</v>
      </c>
      <c r="D187" s="147" t="s">
        <v>181</v>
      </c>
      <c r="E187" s="148" t="s">
        <v>313</v>
      </c>
      <c r="F187" s="216" t="s">
        <v>314</v>
      </c>
      <c r="G187" s="217"/>
      <c r="H187" s="217"/>
      <c r="I187" s="217"/>
      <c r="J187" s="149" t="s">
        <v>167</v>
      </c>
      <c r="K187" s="150">
        <v>2</v>
      </c>
      <c r="L187" s="218">
        <v>0</v>
      </c>
      <c r="M187" s="217"/>
      <c r="N187" s="219">
        <f>ROUND($L$187*$K$187,3)</f>
        <v>0</v>
      </c>
      <c r="O187" s="213"/>
      <c r="P187" s="213"/>
      <c r="Q187" s="213"/>
      <c r="R187" s="25"/>
      <c r="T187" s="143"/>
      <c r="U187" s="30" t="s">
        <v>39</v>
      </c>
      <c r="V187" s="144">
        <v>0</v>
      </c>
      <c r="W187" s="144">
        <f>$V$187*$K$187</f>
        <v>0</v>
      </c>
      <c r="X187" s="144">
        <v>0.00116</v>
      </c>
      <c r="Y187" s="144">
        <f>$X$187*$K$187</f>
        <v>0.00232</v>
      </c>
      <c r="Z187" s="144">
        <v>0</v>
      </c>
      <c r="AA187" s="145">
        <f>$Z$187*$K$187</f>
        <v>0</v>
      </c>
      <c r="AR187" s="6" t="s">
        <v>184</v>
      </c>
      <c r="AT187" s="6" t="s">
        <v>181</v>
      </c>
      <c r="AU187" s="6" t="s">
        <v>119</v>
      </c>
      <c r="AY187" s="6" t="s">
        <v>141</v>
      </c>
      <c r="BE187" s="91">
        <f>IF($U$187="základná",$N$187,0)</f>
        <v>0</v>
      </c>
      <c r="BF187" s="91">
        <f>IF($U$187="znížená",$N$187,0)</f>
        <v>0</v>
      </c>
      <c r="BG187" s="91">
        <f>IF($U$187="zákl. prenesená",$N$187,0)</f>
        <v>0</v>
      </c>
      <c r="BH187" s="91">
        <f>IF($U$187="zníž. prenesená",$N$187,0)</f>
        <v>0</v>
      </c>
      <c r="BI187" s="91">
        <f>IF($U$187="nulová",$N$187,0)</f>
        <v>0</v>
      </c>
      <c r="BJ187" s="6" t="s">
        <v>119</v>
      </c>
      <c r="BK187" s="146">
        <f>ROUND($L$187*$K$187,3)</f>
        <v>0</v>
      </c>
      <c r="BL187" s="6" t="s">
        <v>168</v>
      </c>
    </row>
    <row r="188" spans="2:64" s="6" customFormat="1" ht="27" customHeight="1">
      <c r="B188" s="23"/>
      <c r="C188" s="138" t="s">
        <v>315</v>
      </c>
      <c r="D188" s="138" t="s">
        <v>142</v>
      </c>
      <c r="E188" s="139" t="s">
        <v>194</v>
      </c>
      <c r="F188" s="212" t="s">
        <v>195</v>
      </c>
      <c r="G188" s="213"/>
      <c r="H188" s="213"/>
      <c r="I188" s="213"/>
      <c r="J188" s="140" t="s">
        <v>167</v>
      </c>
      <c r="K188" s="141">
        <v>2</v>
      </c>
      <c r="L188" s="214">
        <v>0</v>
      </c>
      <c r="M188" s="213"/>
      <c r="N188" s="215">
        <f>ROUND($L$188*$K$188,3)</f>
        <v>0</v>
      </c>
      <c r="O188" s="213"/>
      <c r="P188" s="213"/>
      <c r="Q188" s="213"/>
      <c r="R188" s="25"/>
      <c r="T188" s="143"/>
      <c r="U188" s="30" t="s">
        <v>39</v>
      </c>
      <c r="V188" s="144">
        <v>0.15616</v>
      </c>
      <c r="W188" s="144">
        <f>$V$188*$K$188</f>
        <v>0.31232</v>
      </c>
      <c r="X188" s="144">
        <v>1E-05</v>
      </c>
      <c r="Y188" s="144">
        <f>$X$188*$K$188</f>
        <v>2E-05</v>
      </c>
      <c r="Z188" s="144">
        <v>0</v>
      </c>
      <c r="AA188" s="145">
        <f>$Z$188*$K$188</f>
        <v>0</v>
      </c>
      <c r="AR188" s="6" t="s">
        <v>168</v>
      </c>
      <c r="AT188" s="6" t="s">
        <v>142</v>
      </c>
      <c r="AU188" s="6" t="s">
        <v>119</v>
      </c>
      <c r="AY188" s="6" t="s">
        <v>141</v>
      </c>
      <c r="BE188" s="91">
        <f>IF($U$188="základná",$N$188,0)</f>
        <v>0</v>
      </c>
      <c r="BF188" s="91">
        <f>IF($U$188="znížená",$N$188,0)</f>
        <v>0</v>
      </c>
      <c r="BG188" s="91">
        <f>IF($U$188="zákl. prenesená",$N$188,0)</f>
        <v>0</v>
      </c>
      <c r="BH188" s="91">
        <f>IF($U$188="zníž. prenesená",$N$188,0)</f>
        <v>0</v>
      </c>
      <c r="BI188" s="91">
        <f>IF($U$188="nulová",$N$188,0)</f>
        <v>0</v>
      </c>
      <c r="BJ188" s="6" t="s">
        <v>119</v>
      </c>
      <c r="BK188" s="146">
        <f>ROUND($L$188*$K$188,3)</f>
        <v>0</v>
      </c>
      <c r="BL188" s="6" t="s">
        <v>168</v>
      </c>
    </row>
    <row r="189" spans="2:64" s="6" customFormat="1" ht="15.75" customHeight="1">
      <c r="B189" s="23"/>
      <c r="C189" s="147" t="s">
        <v>316</v>
      </c>
      <c r="D189" s="147" t="s">
        <v>181</v>
      </c>
      <c r="E189" s="148" t="s">
        <v>197</v>
      </c>
      <c r="F189" s="216" t="s">
        <v>198</v>
      </c>
      <c r="G189" s="217"/>
      <c r="H189" s="217"/>
      <c r="I189" s="217"/>
      <c r="J189" s="149" t="s">
        <v>167</v>
      </c>
      <c r="K189" s="150">
        <v>2</v>
      </c>
      <c r="L189" s="218">
        <v>0</v>
      </c>
      <c r="M189" s="217"/>
      <c r="N189" s="219">
        <f>ROUND($L$189*$K$189,3)</f>
        <v>0</v>
      </c>
      <c r="O189" s="213"/>
      <c r="P189" s="213"/>
      <c r="Q189" s="213"/>
      <c r="R189" s="25"/>
      <c r="T189" s="143"/>
      <c r="U189" s="30" t="s">
        <v>39</v>
      </c>
      <c r="V189" s="144">
        <v>0</v>
      </c>
      <c r="W189" s="144">
        <f>$V$189*$K$189</f>
        <v>0</v>
      </c>
      <c r="X189" s="144">
        <v>0.00054</v>
      </c>
      <c r="Y189" s="144">
        <f>$X$189*$K$189</f>
        <v>0.00108</v>
      </c>
      <c r="Z189" s="144">
        <v>0</v>
      </c>
      <c r="AA189" s="145">
        <f>$Z$189*$K$189</f>
        <v>0</v>
      </c>
      <c r="AR189" s="6" t="s">
        <v>184</v>
      </c>
      <c r="AT189" s="6" t="s">
        <v>181</v>
      </c>
      <c r="AU189" s="6" t="s">
        <v>119</v>
      </c>
      <c r="AY189" s="6" t="s">
        <v>141</v>
      </c>
      <c r="BE189" s="91">
        <f>IF($U$189="základná",$N$189,0)</f>
        <v>0</v>
      </c>
      <c r="BF189" s="91">
        <f>IF($U$189="znížená",$N$189,0)</f>
        <v>0</v>
      </c>
      <c r="BG189" s="91">
        <f>IF($U$189="zákl. prenesená",$N$189,0)</f>
        <v>0</v>
      </c>
      <c r="BH189" s="91">
        <f>IF($U$189="zníž. prenesená",$N$189,0)</f>
        <v>0</v>
      </c>
      <c r="BI189" s="91">
        <f>IF($U$189="nulová",$N$189,0)</f>
        <v>0</v>
      </c>
      <c r="BJ189" s="6" t="s">
        <v>119</v>
      </c>
      <c r="BK189" s="146">
        <f>ROUND($L$189*$K$189,3)</f>
        <v>0</v>
      </c>
      <c r="BL189" s="6" t="s">
        <v>168</v>
      </c>
    </row>
    <row r="190" spans="2:64" s="6" customFormat="1" ht="15.75" customHeight="1">
      <c r="B190" s="23"/>
      <c r="C190" s="138" t="s">
        <v>317</v>
      </c>
      <c r="D190" s="138" t="s">
        <v>142</v>
      </c>
      <c r="E190" s="139" t="s">
        <v>318</v>
      </c>
      <c r="F190" s="212" t="s">
        <v>319</v>
      </c>
      <c r="G190" s="213"/>
      <c r="H190" s="213"/>
      <c r="I190" s="213"/>
      <c r="J190" s="140" t="s">
        <v>167</v>
      </c>
      <c r="K190" s="141">
        <v>4</v>
      </c>
      <c r="L190" s="214">
        <v>0</v>
      </c>
      <c r="M190" s="213"/>
      <c r="N190" s="215">
        <f>ROUND($L$190*$K$190,3)</f>
        <v>0</v>
      </c>
      <c r="O190" s="213"/>
      <c r="P190" s="213"/>
      <c r="Q190" s="213"/>
      <c r="R190" s="25"/>
      <c r="T190" s="143"/>
      <c r="U190" s="30" t="s">
        <v>39</v>
      </c>
      <c r="V190" s="144">
        <v>0.02806</v>
      </c>
      <c r="W190" s="144">
        <f>$V$190*$K$190</f>
        <v>0.11224</v>
      </c>
      <c r="X190" s="144">
        <v>0</v>
      </c>
      <c r="Y190" s="144">
        <f>$X$190*$K$190</f>
        <v>0</v>
      </c>
      <c r="Z190" s="144">
        <v>0</v>
      </c>
      <c r="AA190" s="145">
        <f>$Z$190*$K$190</f>
        <v>0</v>
      </c>
      <c r="AR190" s="6" t="s">
        <v>168</v>
      </c>
      <c r="AT190" s="6" t="s">
        <v>142</v>
      </c>
      <c r="AU190" s="6" t="s">
        <v>119</v>
      </c>
      <c r="AY190" s="6" t="s">
        <v>141</v>
      </c>
      <c r="BE190" s="91">
        <f>IF($U$190="základná",$N$190,0)</f>
        <v>0</v>
      </c>
      <c r="BF190" s="91">
        <f>IF($U$190="znížená",$N$190,0)</f>
        <v>0</v>
      </c>
      <c r="BG190" s="91">
        <f>IF($U$190="zákl. prenesená",$N$190,0)</f>
        <v>0</v>
      </c>
      <c r="BH190" s="91">
        <f>IF($U$190="zníž. prenesená",$N$190,0)</f>
        <v>0</v>
      </c>
      <c r="BI190" s="91">
        <f>IF($U$190="nulová",$N$190,0)</f>
        <v>0</v>
      </c>
      <c r="BJ190" s="6" t="s">
        <v>119</v>
      </c>
      <c r="BK190" s="146">
        <f>ROUND($L$190*$K$190,3)</f>
        <v>0</v>
      </c>
      <c r="BL190" s="6" t="s">
        <v>168</v>
      </c>
    </row>
    <row r="191" spans="2:64" s="6" customFormat="1" ht="15.75" customHeight="1">
      <c r="B191" s="23"/>
      <c r="C191" s="147" t="s">
        <v>320</v>
      </c>
      <c r="D191" s="147" t="s">
        <v>181</v>
      </c>
      <c r="E191" s="148" t="s">
        <v>321</v>
      </c>
      <c r="F191" s="216" t="s">
        <v>322</v>
      </c>
      <c r="G191" s="217"/>
      <c r="H191" s="217"/>
      <c r="I191" s="217"/>
      <c r="J191" s="149" t="s">
        <v>167</v>
      </c>
      <c r="K191" s="150">
        <v>4</v>
      </c>
      <c r="L191" s="218">
        <v>0</v>
      </c>
      <c r="M191" s="217"/>
      <c r="N191" s="219">
        <f>ROUND($L$191*$K$191,3)</f>
        <v>0</v>
      </c>
      <c r="O191" s="213"/>
      <c r="P191" s="213"/>
      <c r="Q191" s="213"/>
      <c r="R191" s="25"/>
      <c r="T191" s="143"/>
      <c r="U191" s="30" t="s">
        <v>39</v>
      </c>
      <c r="V191" s="144">
        <v>0</v>
      </c>
      <c r="W191" s="144">
        <f>$V$191*$K$191</f>
        <v>0</v>
      </c>
      <c r="X191" s="144">
        <v>0.00102</v>
      </c>
      <c r="Y191" s="144">
        <f>$X$191*$K$191</f>
        <v>0.00408</v>
      </c>
      <c r="Z191" s="144">
        <v>0</v>
      </c>
      <c r="AA191" s="145">
        <f>$Z$191*$K$191</f>
        <v>0</v>
      </c>
      <c r="AR191" s="6" t="s">
        <v>184</v>
      </c>
      <c r="AT191" s="6" t="s">
        <v>181</v>
      </c>
      <c r="AU191" s="6" t="s">
        <v>119</v>
      </c>
      <c r="AY191" s="6" t="s">
        <v>141</v>
      </c>
      <c r="BE191" s="91">
        <f>IF($U$191="základná",$N$191,0)</f>
        <v>0</v>
      </c>
      <c r="BF191" s="91">
        <f>IF($U$191="znížená",$N$191,0)</f>
        <v>0</v>
      </c>
      <c r="BG191" s="91">
        <f>IF($U$191="zákl. prenesená",$N$191,0)</f>
        <v>0</v>
      </c>
      <c r="BH191" s="91">
        <f>IF($U$191="zníž. prenesená",$N$191,0)</f>
        <v>0</v>
      </c>
      <c r="BI191" s="91">
        <f>IF($U$191="nulová",$N$191,0)</f>
        <v>0</v>
      </c>
      <c r="BJ191" s="6" t="s">
        <v>119</v>
      </c>
      <c r="BK191" s="146">
        <f>ROUND($L$191*$K$191,3)</f>
        <v>0</v>
      </c>
      <c r="BL191" s="6" t="s">
        <v>168</v>
      </c>
    </row>
    <row r="192" spans="2:64" s="6" customFormat="1" ht="27" customHeight="1">
      <c r="B192" s="23"/>
      <c r="C192" s="138" t="s">
        <v>323</v>
      </c>
      <c r="D192" s="138" t="s">
        <v>142</v>
      </c>
      <c r="E192" s="139" t="s">
        <v>200</v>
      </c>
      <c r="F192" s="212" t="s">
        <v>201</v>
      </c>
      <c r="G192" s="213"/>
      <c r="H192" s="213"/>
      <c r="I192" s="213"/>
      <c r="J192" s="140" t="s">
        <v>172</v>
      </c>
      <c r="K192" s="142">
        <v>0</v>
      </c>
      <c r="L192" s="214">
        <v>0</v>
      </c>
      <c r="M192" s="213"/>
      <c r="N192" s="215">
        <f>ROUND($L$192*$K$192,3)</f>
        <v>0</v>
      </c>
      <c r="O192" s="213"/>
      <c r="P192" s="213"/>
      <c r="Q192" s="213"/>
      <c r="R192" s="25"/>
      <c r="T192" s="143"/>
      <c r="U192" s="30" t="s">
        <v>39</v>
      </c>
      <c r="V192" s="144">
        <v>0</v>
      </c>
      <c r="W192" s="144">
        <f>$V$192*$K$192</f>
        <v>0</v>
      </c>
      <c r="X192" s="144">
        <v>0</v>
      </c>
      <c r="Y192" s="144">
        <f>$X$192*$K$192</f>
        <v>0</v>
      </c>
      <c r="Z192" s="144">
        <v>0</v>
      </c>
      <c r="AA192" s="145">
        <f>$Z$192*$K$192</f>
        <v>0</v>
      </c>
      <c r="AR192" s="6" t="s">
        <v>168</v>
      </c>
      <c r="AT192" s="6" t="s">
        <v>142</v>
      </c>
      <c r="AU192" s="6" t="s">
        <v>119</v>
      </c>
      <c r="AY192" s="6" t="s">
        <v>141</v>
      </c>
      <c r="BE192" s="91">
        <f>IF($U$192="základná",$N$192,0)</f>
        <v>0</v>
      </c>
      <c r="BF192" s="91">
        <f>IF($U$192="znížená",$N$192,0)</f>
        <v>0</v>
      </c>
      <c r="BG192" s="91">
        <f>IF($U$192="zákl. prenesená",$N$192,0)</f>
        <v>0</v>
      </c>
      <c r="BH192" s="91">
        <f>IF($U$192="zníž. prenesená",$N$192,0)</f>
        <v>0</v>
      </c>
      <c r="BI192" s="91">
        <f>IF($U$192="nulová",$N$192,0)</f>
        <v>0</v>
      </c>
      <c r="BJ192" s="6" t="s">
        <v>119</v>
      </c>
      <c r="BK192" s="146">
        <f>ROUND($L$192*$K$192,3)</f>
        <v>0</v>
      </c>
      <c r="BL192" s="6" t="s">
        <v>168</v>
      </c>
    </row>
    <row r="193" spans="2:63" s="127" customFormat="1" ht="30.75" customHeight="1">
      <c r="B193" s="128"/>
      <c r="C193" s="129"/>
      <c r="D193" s="137" t="s">
        <v>225</v>
      </c>
      <c r="E193" s="129"/>
      <c r="F193" s="129"/>
      <c r="G193" s="129"/>
      <c r="H193" s="129"/>
      <c r="I193" s="129"/>
      <c r="J193" s="129"/>
      <c r="K193" s="129"/>
      <c r="L193" s="129"/>
      <c r="M193" s="129"/>
      <c r="N193" s="222">
        <f>$BK$193</f>
        <v>0</v>
      </c>
      <c r="O193" s="221"/>
      <c r="P193" s="221"/>
      <c r="Q193" s="221"/>
      <c r="R193" s="131"/>
      <c r="T193" s="132"/>
      <c r="U193" s="129"/>
      <c r="V193" s="129"/>
      <c r="W193" s="133">
        <f>SUM($W$194:$W$199)</f>
        <v>12.51172</v>
      </c>
      <c r="X193" s="129"/>
      <c r="Y193" s="133">
        <f>SUM($Y$194:$Y$199)</f>
        <v>0.00092</v>
      </c>
      <c r="Z193" s="129"/>
      <c r="AA193" s="134">
        <f>SUM($AA$194:$AA$199)</f>
        <v>0.187</v>
      </c>
      <c r="AR193" s="135" t="s">
        <v>119</v>
      </c>
      <c r="AT193" s="135" t="s">
        <v>71</v>
      </c>
      <c r="AU193" s="135" t="s">
        <v>79</v>
      </c>
      <c r="AY193" s="135" t="s">
        <v>141</v>
      </c>
      <c r="BK193" s="136">
        <f>SUM($BK$194:$BK$199)</f>
        <v>0</v>
      </c>
    </row>
    <row r="194" spans="2:64" s="6" customFormat="1" ht="39" customHeight="1">
      <c r="B194" s="23"/>
      <c r="C194" s="138" t="s">
        <v>324</v>
      </c>
      <c r="D194" s="138" t="s">
        <v>142</v>
      </c>
      <c r="E194" s="139" t="s">
        <v>325</v>
      </c>
      <c r="F194" s="212" t="s">
        <v>326</v>
      </c>
      <c r="G194" s="213"/>
      <c r="H194" s="213"/>
      <c r="I194" s="213"/>
      <c r="J194" s="140" t="s">
        <v>167</v>
      </c>
      <c r="K194" s="141">
        <v>4</v>
      </c>
      <c r="L194" s="214">
        <v>0</v>
      </c>
      <c r="M194" s="213"/>
      <c r="N194" s="215">
        <f>ROUND($L$194*$K$194,3)</f>
        <v>0</v>
      </c>
      <c r="O194" s="213"/>
      <c r="P194" s="213"/>
      <c r="Q194" s="213"/>
      <c r="R194" s="25"/>
      <c r="T194" s="143"/>
      <c r="U194" s="30" t="s">
        <v>39</v>
      </c>
      <c r="V194" s="144">
        <v>0.34116</v>
      </c>
      <c r="W194" s="144">
        <f>$V$194*$K$194</f>
        <v>1.36464</v>
      </c>
      <c r="X194" s="144">
        <v>8E-05</v>
      </c>
      <c r="Y194" s="144">
        <f>$X$194*$K$194</f>
        <v>0.00032</v>
      </c>
      <c r="Z194" s="144">
        <v>0.04675</v>
      </c>
      <c r="AA194" s="145">
        <f>$Z$194*$K$194</f>
        <v>0.187</v>
      </c>
      <c r="AR194" s="6" t="s">
        <v>168</v>
      </c>
      <c r="AT194" s="6" t="s">
        <v>142</v>
      </c>
      <c r="AU194" s="6" t="s">
        <v>119</v>
      </c>
      <c r="AY194" s="6" t="s">
        <v>141</v>
      </c>
      <c r="BE194" s="91">
        <f>IF($U$194="základná",$N$194,0)</f>
        <v>0</v>
      </c>
      <c r="BF194" s="91">
        <f>IF($U$194="znížená",$N$194,0)</f>
        <v>0</v>
      </c>
      <c r="BG194" s="91">
        <f>IF($U$194="zákl. prenesená",$N$194,0)</f>
        <v>0</v>
      </c>
      <c r="BH194" s="91">
        <f>IF($U$194="zníž. prenesená",$N$194,0)</f>
        <v>0</v>
      </c>
      <c r="BI194" s="91">
        <f>IF($U$194="nulová",$N$194,0)</f>
        <v>0</v>
      </c>
      <c r="BJ194" s="6" t="s">
        <v>119</v>
      </c>
      <c r="BK194" s="146">
        <f>ROUND($L$194*$K$194,3)</f>
        <v>0</v>
      </c>
      <c r="BL194" s="6" t="s">
        <v>168</v>
      </c>
    </row>
    <row r="195" spans="2:64" s="6" customFormat="1" ht="27" customHeight="1">
      <c r="B195" s="23"/>
      <c r="C195" s="138" t="s">
        <v>327</v>
      </c>
      <c r="D195" s="138" t="s">
        <v>142</v>
      </c>
      <c r="E195" s="139" t="s">
        <v>328</v>
      </c>
      <c r="F195" s="212" t="s">
        <v>329</v>
      </c>
      <c r="G195" s="213"/>
      <c r="H195" s="213"/>
      <c r="I195" s="213"/>
      <c r="J195" s="140" t="s">
        <v>167</v>
      </c>
      <c r="K195" s="141">
        <v>4</v>
      </c>
      <c r="L195" s="214">
        <v>0</v>
      </c>
      <c r="M195" s="213"/>
      <c r="N195" s="215">
        <f>ROUND($L$195*$K$195,3)</f>
        <v>0</v>
      </c>
      <c r="O195" s="213"/>
      <c r="P195" s="213"/>
      <c r="Q195" s="213"/>
      <c r="R195" s="25"/>
      <c r="T195" s="143"/>
      <c r="U195" s="30" t="s">
        <v>39</v>
      </c>
      <c r="V195" s="144">
        <v>0.489</v>
      </c>
      <c r="W195" s="144">
        <f>$V$195*$K$195</f>
        <v>1.956</v>
      </c>
      <c r="X195" s="144">
        <v>0</v>
      </c>
      <c r="Y195" s="144">
        <f>$X$195*$K$195</f>
        <v>0</v>
      </c>
      <c r="Z195" s="144">
        <v>0</v>
      </c>
      <c r="AA195" s="145">
        <f>$Z$195*$K$195</f>
        <v>0</v>
      </c>
      <c r="AR195" s="6" t="s">
        <v>168</v>
      </c>
      <c r="AT195" s="6" t="s">
        <v>142</v>
      </c>
      <c r="AU195" s="6" t="s">
        <v>119</v>
      </c>
      <c r="AY195" s="6" t="s">
        <v>141</v>
      </c>
      <c r="BE195" s="91">
        <f>IF($U$195="základná",$N$195,0)</f>
        <v>0</v>
      </c>
      <c r="BF195" s="91">
        <f>IF($U$195="znížená",$N$195,0)</f>
        <v>0</v>
      </c>
      <c r="BG195" s="91">
        <f>IF($U$195="zákl. prenesená",$N$195,0)</f>
        <v>0</v>
      </c>
      <c r="BH195" s="91">
        <f>IF($U$195="zníž. prenesená",$N$195,0)</f>
        <v>0</v>
      </c>
      <c r="BI195" s="91">
        <f>IF($U$195="nulová",$N$195,0)</f>
        <v>0</v>
      </c>
      <c r="BJ195" s="6" t="s">
        <v>119</v>
      </c>
      <c r="BK195" s="146">
        <f>ROUND($L$195*$K$195,3)</f>
        <v>0</v>
      </c>
      <c r="BL195" s="6" t="s">
        <v>168</v>
      </c>
    </row>
    <row r="196" spans="2:64" s="6" customFormat="1" ht="27" customHeight="1">
      <c r="B196" s="23"/>
      <c r="C196" s="138" t="s">
        <v>330</v>
      </c>
      <c r="D196" s="138" t="s">
        <v>142</v>
      </c>
      <c r="E196" s="139" t="s">
        <v>331</v>
      </c>
      <c r="F196" s="212" t="s">
        <v>332</v>
      </c>
      <c r="G196" s="213"/>
      <c r="H196" s="213"/>
      <c r="I196" s="213"/>
      <c r="J196" s="140" t="s">
        <v>167</v>
      </c>
      <c r="K196" s="141">
        <v>4</v>
      </c>
      <c r="L196" s="214">
        <v>0</v>
      </c>
      <c r="M196" s="213"/>
      <c r="N196" s="215">
        <f>ROUND($L$196*$K$196,3)</f>
        <v>0</v>
      </c>
      <c r="O196" s="213"/>
      <c r="P196" s="213"/>
      <c r="Q196" s="213"/>
      <c r="R196" s="25"/>
      <c r="T196" s="143"/>
      <c r="U196" s="30" t="s">
        <v>39</v>
      </c>
      <c r="V196" s="144">
        <v>0.34008</v>
      </c>
      <c r="W196" s="144">
        <f>$V$196*$K$196</f>
        <v>1.36032</v>
      </c>
      <c r="X196" s="144">
        <v>0.00013</v>
      </c>
      <c r="Y196" s="144">
        <f>$X$196*$K$196</f>
        <v>0.00052</v>
      </c>
      <c r="Z196" s="144">
        <v>0</v>
      </c>
      <c r="AA196" s="145">
        <f>$Z$196*$K$196</f>
        <v>0</v>
      </c>
      <c r="AR196" s="6" t="s">
        <v>168</v>
      </c>
      <c r="AT196" s="6" t="s">
        <v>142</v>
      </c>
      <c r="AU196" s="6" t="s">
        <v>119</v>
      </c>
      <c r="AY196" s="6" t="s">
        <v>141</v>
      </c>
      <c r="BE196" s="91">
        <f>IF($U$196="základná",$N$196,0)</f>
        <v>0</v>
      </c>
      <c r="BF196" s="91">
        <f>IF($U$196="znížená",$N$196,0)</f>
        <v>0</v>
      </c>
      <c r="BG196" s="91">
        <f>IF($U$196="zákl. prenesená",$N$196,0)</f>
        <v>0</v>
      </c>
      <c r="BH196" s="91">
        <f>IF($U$196="zníž. prenesená",$N$196,0)</f>
        <v>0</v>
      </c>
      <c r="BI196" s="91">
        <f>IF($U$196="nulová",$N$196,0)</f>
        <v>0</v>
      </c>
      <c r="BJ196" s="6" t="s">
        <v>119</v>
      </c>
      <c r="BK196" s="146">
        <f>ROUND($L$196*$K$196,3)</f>
        <v>0</v>
      </c>
      <c r="BL196" s="6" t="s">
        <v>168</v>
      </c>
    </row>
    <row r="197" spans="2:64" s="6" customFormat="1" ht="27" customHeight="1">
      <c r="B197" s="23"/>
      <c r="C197" s="138" t="s">
        <v>333</v>
      </c>
      <c r="D197" s="138" t="s">
        <v>142</v>
      </c>
      <c r="E197" s="139" t="s">
        <v>334</v>
      </c>
      <c r="F197" s="212" t="s">
        <v>335</v>
      </c>
      <c r="G197" s="213"/>
      <c r="H197" s="213"/>
      <c r="I197" s="213"/>
      <c r="J197" s="140" t="s">
        <v>167</v>
      </c>
      <c r="K197" s="141">
        <v>8</v>
      </c>
      <c r="L197" s="214">
        <v>0</v>
      </c>
      <c r="M197" s="213"/>
      <c r="N197" s="215">
        <f>ROUND($L$197*$K$197,3)</f>
        <v>0</v>
      </c>
      <c r="O197" s="213"/>
      <c r="P197" s="213"/>
      <c r="Q197" s="213"/>
      <c r="R197" s="25"/>
      <c r="T197" s="143"/>
      <c r="U197" s="30" t="s">
        <v>39</v>
      </c>
      <c r="V197" s="144">
        <v>0.02702</v>
      </c>
      <c r="W197" s="144">
        <f>$V$197*$K$197</f>
        <v>0.21616</v>
      </c>
      <c r="X197" s="144">
        <v>1E-05</v>
      </c>
      <c r="Y197" s="144">
        <f>$X$197*$K$197</f>
        <v>8E-05</v>
      </c>
      <c r="Z197" s="144">
        <v>0</v>
      </c>
      <c r="AA197" s="145">
        <f>$Z$197*$K$197</f>
        <v>0</v>
      </c>
      <c r="AR197" s="6" t="s">
        <v>168</v>
      </c>
      <c r="AT197" s="6" t="s">
        <v>142</v>
      </c>
      <c r="AU197" s="6" t="s">
        <v>119</v>
      </c>
      <c r="AY197" s="6" t="s">
        <v>141</v>
      </c>
      <c r="BE197" s="91">
        <f>IF($U$197="základná",$N$197,0)</f>
        <v>0</v>
      </c>
      <c r="BF197" s="91">
        <f>IF($U$197="znížená",$N$197,0)</f>
        <v>0</v>
      </c>
      <c r="BG197" s="91">
        <f>IF($U$197="zákl. prenesená",$N$197,0)</f>
        <v>0</v>
      </c>
      <c r="BH197" s="91">
        <f>IF($U$197="zníž. prenesená",$N$197,0)</f>
        <v>0</v>
      </c>
      <c r="BI197" s="91">
        <f>IF($U$197="nulová",$N$197,0)</f>
        <v>0</v>
      </c>
      <c r="BJ197" s="6" t="s">
        <v>119</v>
      </c>
      <c r="BK197" s="146">
        <f>ROUND($L$197*$K$197,3)</f>
        <v>0</v>
      </c>
      <c r="BL197" s="6" t="s">
        <v>168</v>
      </c>
    </row>
    <row r="198" spans="2:64" s="6" customFormat="1" ht="27" customHeight="1">
      <c r="B198" s="23"/>
      <c r="C198" s="138" t="s">
        <v>336</v>
      </c>
      <c r="D198" s="138" t="s">
        <v>142</v>
      </c>
      <c r="E198" s="139" t="s">
        <v>337</v>
      </c>
      <c r="F198" s="212" t="s">
        <v>338</v>
      </c>
      <c r="G198" s="213"/>
      <c r="H198" s="213"/>
      <c r="I198" s="213"/>
      <c r="J198" s="140" t="s">
        <v>145</v>
      </c>
      <c r="K198" s="141">
        <v>155.4</v>
      </c>
      <c r="L198" s="214">
        <v>0</v>
      </c>
      <c r="M198" s="213"/>
      <c r="N198" s="215">
        <f>ROUND($L$198*$K$198,3)</f>
        <v>0</v>
      </c>
      <c r="O198" s="213"/>
      <c r="P198" s="213"/>
      <c r="Q198" s="213"/>
      <c r="R198" s="25"/>
      <c r="T198" s="143"/>
      <c r="U198" s="30" t="s">
        <v>39</v>
      </c>
      <c r="V198" s="144">
        <v>0.049</v>
      </c>
      <c r="W198" s="144">
        <f>$V$198*$K$198</f>
        <v>7.6146</v>
      </c>
      <c r="X198" s="144">
        <v>0</v>
      </c>
      <c r="Y198" s="144">
        <f>$X$198*$K$198</f>
        <v>0</v>
      </c>
      <c r="Z198" s="144">
        <v>0</v>
      </c>
      <c r="AA198" s="145">
        <f>$Z$198*$K$198</f>
        <v>0</v>
      </c>
      <c r="AR198" s="6" t="s">
        <v>168</v>
      </c>
      <c r="AT198" s="6" t="s">
        <v>142</v>
      </c>
      <c r="AU198" s="6" t="s">
        <v>119</v>
      </c>
      <c r="AY198" s="6" t="s">
        <v>141</v>
      </c>
      <c r="BE198" s="91">
        <f>IF($U$198="základná",$N$198,0)</f>
        <v>0</v>
      </c>
      <c r="BF198" s="91">
        <f>IF($U$198="znížená",$N$198,0)</f>
        <v>0</v>
      </c>
      <c r="BG198" s="91">
        <f>IF($U$198="zákl. prenesená",$N$198,0)</f>
        <v>0</v>
      </c>
      <c r="BH198" s="91">
        <f>IF($U$198="zníž. prenesená",$N$198,0)</f>
        <v>0</v>
      </c>
      <c r="BI198" s="91">
        <f>IF($U$198="nulová",$N$198,0)</f>
        <v>0</v>
      </c>
      <c r="BJ198" s="6" t="s">
        <v>119</v>
      </c>
      <c r="BK198" s="146">
        <f>ROUND($L$198*$K$198,3)</f>
        <v>0</v>
      </c>
      <c r="BL198" s="6" t="s">
        <v>168</v>
      </c>
    </row>
    <row r="199" spans="2:64" s="6" customFormat="1" ht="27" customHeight="1">
      <c r="B199" s="23"/>
      <c r="C199" s="138" t="s">
        <v>339</v>
      </c>
      <c r="D199" s="138" t="s">
        <v>142</v>
      </c>
      <c r="E199" s="139" t="s">
        <v>340</v>
      </c>
      <c r="F199" s="212" t="s">
        <v>341</v>
      </c>
      <c r="G199" s="213"/>
      <c r="H199" s="213"/>
      <c r="I199" s="213"/>
      <c r="J199" s="140" t="s">
        <v>172</v>
      </c>
      <c r="K199" s="142">
        <v>0</v>
      </c>
      <c r="L199" s="214">
        <v>0</v>
      </c>
      <c r="M199" s="213"/>
      <c r="N199" s="215">
        <f>ROUND($L$199*$K$199,3)</f>
        <v>0</v>
      </c>
      <c r="O199" s="213"/>
      <c r="P199" s="213"/>
      <c r="Q199" s="213"/>
      <c r="R199" s="25"/>
      <c r="T199" s="143"/>
      <c r="U199" s="30" t="s">
        <v>39</v>
      </c>
      <c r="V199" s="144">
        <v>0</v>
      </c>
      <c r="W199" s="144">
        <f>$V$199*$K$199</f>
        <v>0</v>
      </c>
      <c r="X199" s="144">
        <v>0</v>
      </c>
      <c r="Y199" s="144">
        <f>$X$199*$K$199</f>
        <v>0</v>
      </c>
      <c r="Z199" s="144">
        <v>0</v>
      </c>
      <c r="AA199" s="145">
        <f>$Z$199*$K$199</f>
        <v>0</v>
      </c>
      <c r="AR199" s="6" t="s">
        <v>168</v>
      </c>
      <c r="AT199" s="6" t="s">
        <v>142</v>
      </c>
      <c r="AU199" s="6" t="s">
        <v>119</v>
      </c>
      <c r="AY199" s="6" t="s">
        <v>141</v>
      </c>
      <c r="BE199" s="91">
        <f>IF($U$199="základná",$N$199,0)</f>
        <v>0</v>
      </c>
      <c r="BF199" s="91">
        <f>IF($U$199="znížená",$N$199,0)</f>
        <v>0</v>
      </c>
      <c r="BG199" s="91">
        <f>IF($U$199="zákl. prenesená",$N$199,0)</f>
        <v>0</v>
      </c>
      <c r="BH199" s="91">
        <f>IF($U$199="zníž. prenesená",$N$199,0)</f>
        <v>0</v>
      </c>
      <c r="BI199" s="91">
        <f>IF($U$199="nulová",$N$199,0)</f>
        <v>0</v>
      </c>
      <c r="BJ199" s="6" t="s">
        <v>119</v>
      </c>
      <c r="BK199" s="146">
        <f>ROUND($L$199*$K$199,3)</f>
        <v>0</v>
      </c>
      <c r="BL199" s="6" t="s">
        <v>168</v>
      </c>
    </row>
    <row r="200" spans="2:63" s="127" customFormat="1" ht="30.75" customHeight="1">
      <c r="B200" s="128"/>
      <c r="C200" s="129"/>
      <c r="D200" s="137" t="s">
        <v>226</v>
      </c>
      <c r="E200" s="129"/>
      <c r="F200" s="129"/>
      <c r="G200" s="129"/>
      <c r="H200" s="129"/>
      <c r="I200" s="129"/>
      <c r="J200" s="129"/>
      <c r="K200" s="129"/>
      <c r="L200" s="129"/>
      <c r="M200" s="129"/>
      <c r="N200" s="222">
        <f>$BK$200</f>
        <v>0</v>
      </c>
      <c r="O200" s="221"/>
      <c r="P200" s="221"/>
      <c r="Q200" s="221"/>
      <c r="R200" s="131"/>
      <c r="T200" s="132"/>
      <c r="U200" s="129"/>
      <c r="V200" s="129"/>
      <c r="W200" s="133">
        <f>SUM($W$201:$W$202)</f>
        <v>38.4813275</v>
      </c>
      <c r="X200" s="129"/>
      <c r="Y200" s="133">
        <f>SUM($Y$201:$Y$202)</f>
        <v>0.6177050000000001</v>
      </c>
      <c r="Z200" s="129"/>
      <c r="AA200" s="134">
        <f>SUM($AA$201:$AA$202)</f>
        <v>0</v>
      </c>
      <c r="AR200" s="135" t="s">
        <v>119</v>
      </c>
      <c r="AT200" s="135" t="s">
        <v>71</v>
      </c>
      <c r="AU200" s="135" t="s">
        <v>79</v>
      </c>
      <c r="AY200" s="135" t="s">
        <v>141</v>
      </c>
      <c r="BK200" s="136">
        <f>SUM($BK$201:$BK$202)</f>
        <v>0</v>
      </c>
    </row>
    <row r="201" spans="2:64" s="6" customFormat="1" ht="27" customHeight="1">
      <c r="B201" s="23"/>
      <c r="C201" s="138" t="s">
        <v>342</v>
      </c>
      <c r="D201" s="138" t="s">
        <v>142</v>
      </c>
      <c r="E201" s="139" t="s">
        <v>343</v>
      </c>
      <c r="F201" s="212" t="s">
        <v>344</v>
      </c>
      <c r="G201" s="213"/>
      <c r="H201" s="213"/>
      <c r="I201" s="213"/>
      <c r="J201" s="140" t="s">
        <v>145</v>
      </c>
      <c r="K201" s="141">
        <v>30.25</v>
      </c>
      <c r="L201" s="214">
        <v>0</v>
      </c>
      <c r="M201" s="213"/>
      <c r="N201" s="215">
        <f>ROUND($L$201*$K$201,3)</f>
        <v>0</v>
      </c>
      <c r="O201" s="213"/>
      <c r="P201" s="213"/>
      <c r="Q201" s="213"/>
      <c r="R201" s="25"/>
      <c r="T201" s="143"/>
      <c r="U201" s="30" t="s">
        <v>39</v>
      </c>
      <c r="V201" s="144">
        <v>1.27211</v>
      </c>
      <c r="W201" s="144">
        <f>$V$201*$K$201</f>
        <v>38.4813275</v>
      </c>
      <c r="X201" s="144">
        <v>0.02042</v>
      </c>
      <c r="Y201" s="144">
        <f>$X$201*$K$201</f>
        <v>0.6177050000000001</v>
      </c>
      <c r="Z201" s="144">
        <v>0</v>
      </c>
      <c r="AA201" s="145">
        <f>$Z$201*$K$201</f>
        <v>0</v>
      </c>
      <c r="AR201" s="6" t="s">
        <v>168</v>
      </c>
      <c r="AT201" s="6" t="s">
        <v>142</v>
      </c>
      <c r="AU201" s="6" t="s">
        <v>119</v>
      </c>
      <c r="AY201" s="6" t="s">
        <v>141</v>
      </c>
      <c r="BE201" s="91">
        <f>IF($U$201="základná",$N$201,0)</f>
        <v>0</v>
      </c>
      <c r="BF201" s="91">
        <f>IF($U$201="znížená",$N$201,0)</f>
        <v>0</v>
      </c>
      <c r="BG201" s="91">
        <f>IF($U$201="zákl. prenesená",$N$201,0)</f>
        <v>0</v>
      </c>
      <c r="BH201" s="91">
        <f>IF($U$201="zníž. prenesená",$N$201,0)</f>
        <v>0</v>
      </c>
      <c r="BI201" s="91">
        <f>IF($U$201="nulová",$N$201,0)</f>
        <v>0</v>
      </c>
      <c r="BJ201" s="6" t="s">
        <v>119</v>
      </c>
      <c r="BK201" s="146">
        <f>ROUND($L$201*$K$201,3)</f>
        <v>0</v>
      </c>
      <c r="BL201" s="6" t="s">
        <v>168</v>
      </c>
    </row>
    <row r="202" spans="2:64" s="6" customFormat="1" ht="27" customHeight="1">
      <c r="B202" s="23"/>
      <c r="C202" s="138" t="s">
        <v>345</v>
      </c>
      <c r="D202" s="138" t="s">
        <v>142</v>
      </c>
      <c r="E202" s="139" t="s">
        <v>346</v>
      </c>
      <c r="F202" s="212" t="s">
        <v>347</v>
      </c>
      <c r="G202" s="213"/>
      <c r="H202" s="213"/>
      <c r="I202" s="213"/>
      <c r="J202" s="140" t="s">
        <v>172</v>
      </c>
      <c r="K202" s="142">
        <v>0</v>
      </c>
      <c r="L202" s="214">
        <v>0</v>
      </c>
      <c r="M202" s="213"/>
      <c r="N202" s="215">
        <f>ROUND($L$202*$K$202,3)</f>
        <v>0</v>
      </c>
      <c r="O202" s="213"/>
      <c r="P202" s="213"/>
      <c r="Q202" s="213"/>
      <c r="R202" s="25"/>
      <c r="T202" s="143"/>
      <c r="U202" s="30" t="s">
        <v>39</v>
      </c>
      <c r="V202" s="144">
        <v>0</v>
      </c>
      <c r="W202" s="144">
        <f>$V$202*$K$202</f>
        <v>0</v>
      </c>
      <c r="X202" s="144">
        <v>0</v>
      </c>
      <c r="Y202" s="144">
        <f>$X$202*$K$202</f>
        <v>0</v>
      </c>
      <c r="Z202" s="144">
        <v>0</v>
      </c>
      <c r="AA202" s="145">
        <f>$Z$202*$K$202</f>
        <v>0</v>
      </c>
      <c r="AR202" s="6" t="s">
        <v>168</v>
      </c>
      <c r="AT202" s="6" t="s">
        <v>142</v>
      </c>
      <c r="AU202" s="6" t="s">
        <v>119</v>
      </c>
      <c r="AY202" s="6" t="s">
        <v>141</v>
      </c>
      <c r="BE202" s="91">
        <f>IF($U$202="základná",$N$202,0)</f>
        <v>0</v>
      </c>
      <c r="BF202" s="91">
        <f>IF($U$202="znížená",$N$202,0)</f>
        <v>0</v>
      </c>
      <c r="BG202" s="91">
        <f>IF($U$202="zákl. prenesená",$N$202,0)</f>
        <v>0</v>
      </c>
      <c r="BH202" s="91">
        <f>IF($U$202="zníž. prenesená",$N$202,0)</f>
        <v>0</v>
      </c>
      <c r="BI202" s="91">
        <f>IF($U$202="nulová",$N$202,0)</f>
        <v>0</v>
      </c>
      <c r="BJ202" s="6" t="s">
        <v>119</v>
      </c>
      <c r="BK202" s="146">
        <f>ROUND($L$202*$K$202,3)</f>
        <v>0</v>
      </c>
      <c r="BL202" s="6" t="s">
        <v>168</v>
      </c>
    </row>
    <row r="203" spans="2:63" s="127" customFormat="1" ht="30.75" customHeight="1">
      <c r="B203" s="128"/>
      <c r="C203" s="129"/>
      <c r="D203" s="137" t="s">
        <v>227</v>
      </c>
      <c r="E203" s="129"/>
      <c r="F203" s="129"/>
      <c r="G203" s="129"/>
      <c r="H203" s="129"/>
      <c r="I203" s="129"/>
      <c r="J203" s="129"/>
      <c r="K203" s="129"/>
      <c r="L203" s="129"/>
      <c r="M203" s="129"/>
      <c r="N203" s="222">
        <f>$BK$203</f>
        <v>0</v>
      </c>
      <c r="O203" s="221"/>
      <c r="P203" s="221"/>
      <c r="Q203" s="221"/>
      <c r="R203" s="131"/>
      <c r="T203" s="132"/>
      <c r="U203" s="129"/>
      <c r="V203" s="129"/>
      <c r="W203" s="133">
        <f>SUM($W$204:$W$210)</f>
        <v>1.99134</v>
      </c>
      <c r="X203" s="129"/>
      <c r="Y203" s="133">
        <f>SUM($Y$204:$Y$210)</f>
        <v>0.048190000000000004</v>
      </c>
      <c r="Z203" s="129"/>
      <c r="AA203" s="134">
        <f>SUM($AA$204:$AA$210)</f>
        <v>0</v>
      </c>
      <c r="AR203" s="135" t="s">
        <v>119</v>
      </c>
      <c r="AT203" s="135" t="s">
        <v>71</v>
      </c>
      <c r="AU203" s="135" t="s">
        <v>79</v>
      </c>
      <c r="AY203" s="135" t="s">
        <v>141</v>
      </c>
      <c r="BK203" s="136">
        <f>SUM($BK$204:$BK$210)</f>
        <v>0</v>
      </c>
    </row>
    <row r="204" spans="2:64" s="6" customFormat="1" ht="39" customHeight="1">
      <c r="B204" s="23"/>
      <c r="C204" s="138" t="s">
        <v>348</v>
      </c>
      <c r="D204" s="138" t="s">
        <v>142</v>
      </c>
      <c r="E204" s="139" t="s">
        <v>349</v>
      </c>
      <c r="F204" s="212" t="s">
        <v>350</v>
      </c>
      <c r="G204" s="213"/>
      <c r="H204" s="213"/>
      <c r="I204" s="213"/>
      <c r="J204" s="140" t="s">
        <v>167</v>
      </c>
      <c r="K204" s="141">
        <v>3</v>
      </c>
      <c r="L204" s="214">
        <v>0</v>
      </c>
      <c r="M204" s="213"/>
      <c r="N204" s="215">
        <f>ROUND($L$204*$K$204,3)</f>
        <v>0</v>
      </c>
      <c r="O204" s="213"/>
      <c r="P204" s="213"/>
      <c r="Q204" s="213"/>
      <c r="R204" s="25"/>
      <c r="T204" s="143"/>
      <c r="U204" s="30" t="s">
        <v>39</v>
      </c>
      <c r="V204" s="144">
        <v>0.40766</v>
      </c>
      <c r="W204" s="144">
        <f>$V$204*$K$204</f>
        <v>1.2229800000000002</v>
      </c>
      <c r="X204" s="144">
        <v>0</v>
      </c>
      <c r="Y204" s="144">
        <f>$X$204*$K$204</f>
        <v>0</v>
      </c>
      <c r="Z204" s="144">
        <v>0</v>
      </c>
      <c r="AA204" s="145">
        <f>$Z$204*$K$204</f>
        <v>0</v>
      </c>
      <c r="AR204" s="6" t="s">
        <v>168</v>
      </c>
      <c r="AT204" s="6" t="s">
        <v>142</v>
      </c>
      <c r="AU204" s="6" t="s">
        <v>119</v>
      </c>
      <c r="AY204" s="6" t="s">
        <v>141</v>
      </c>
      <c r="BE204" s="91">
        <f>IF($U$204="základná",$N$204,0)</f>
        <v>0</v>
      </c>
      <c r="BF204" s="91">
        <f>IF($U$204="znížená",$N$204,0)</f>
        <v>0</v>
      </c>
      <c r="BG204" s="91">
        <f>IF($U$204="zákl. prenesená",$N$204,0)</f>
        <v>0</v>
      </c>
      <c r="BH204" s="91">
        <f>IF($U$204="zníž. prenesená",$N$204,0)</f>
        <v>0</v>
      </c>
      <c r="BI204" s="91">
        <f>IF($U$204="nulová",$N$204,0)</f>
        <v>0</v>
      </c>
      <c r="BJ204" s="6" t="s">
        <v>119</v>
      </c>
      <c r="BK204" s="146">
        <f>ROUND($L$204*$K$204,3)</f>
        <v>0</v>
      </c>
      <c r="BL204" s="6" t="s">
        <v>168</v>
      </c>
    </row>
    <row r="205" spans="2:64" s="6" customFormat="1" ht="27" customHeight="1">
      <c r="B205" s="23"/>
      <c r="C205" s="147" t="s">
        <v>351</v>
      </c>
      <c r="D205" s="147" t="s">
        <v>181</v>
      </c>
      <c r="E205" s="148" t="s">
        <v>352</v>
      </c>
      <c r="F205" s="216" t="s">
        <v>353</v>
      </c>
      <c r="G205" s="217"/>
      <c r="H205" s="217"/>
      <c r="I205" s="217"/>
      <c r="J205" s="149" t="s">
        <v>167</v>
      </c>
      <c r="K205" s="150">
        <v>1</v>
      </c>
      <c r="L205" s="218">
        <v>0</v>
      </c>
      <c r="M205" s="217"/>
      <c r="N205" s="219">
        <f>ROUND($L$205*$K$205,3)</f>
        <v>0</v>
      </c>
      <c r="O205" s="213"/>
      <c r="P205" s="213"/>
      <c r="Q205" s="213"/>
      <c r="R205" s="25"/>
      <c r="T205" s="143"/>
      <c r="U205" s="30" t="s">
        <v>39</v>
      </c>
      <c r="V205" s="144">
        <v>0</v>
      </c>
      <c r="W205" s="144">
        <f>$V$205*$K$205</f>
        <v>0</v>
      </c>
      <c r="X205" s="144">
        <v>0.0138</v>
      </c>
      <c r="Y205" s="144">
        <f>$X$205*$K$205</f>
        <v>0.0138</v>
      </c>
      <c r="Z205" s="144">
        <v>0</v>
      </c>
      <c r="AA205" s="145">
        <f>$Z$205*$K$205</f>
        <v>0</v>
      </c>
      <c r="AR205" s="6" t="s">
        <v>184</v>
      </c>
      <c r="AT205" s="6" t="s">
        <v>181</v>
      </c>
      <c r="AU205" s="6" t="s">
        <v>119</v>
      </c>
      <c r="AY205" s="6" t="s">
        <v>141</v>
      </c>
      <c r="BE205" s="91">
        <f>IF($U$205="základná",$N$205,0)</f>
        <v>0</v>
      </c>
      <c r="BF205" s="91">
        <f>IF($U$205="znížená",$N$205,0)</f>
        <v>0</v>
      </c>
      <c r="BG205" s="91">
        <f>IF($U$205="zákl. prenesená",$N$205,0)</f>
        <v>0</v>
      </c>
      <c r="BH205" s="91">
        <f>IF($U$205="zníž. prenesená",$N$205,0)</f>
        <v>0</v>
      </c>
      <c r="BI205" s="91">
        <f>IF($U$205="nulová",$N$205,0)</f>
        <v>0</v>
      </c>
      <c r="BJ205" s="6" t="s">
        <v>119</v>
      </c>
      <c r="BK205" s="146">
        <f>ROUND($L$205*$K$205,3)</f>
        <v>0</v>
      </c>
      <c r="BL205" s="6" t="s">
        <v>168</v>
      </c>
    </row>
    <row r="206" spans="2:64" s="6" customFormat="1" ht="27" customHeight="1">
      <c r="B206" s="23"/>
      <c r="C206" s="147" t="s">
        <v>354</v>
      </c>
      <c r="D206" s="147" t="s">
        <v>181</v>
      </c>
      <c r="E206" s="148" t="s">
        <v>355</v>
      </c>
      <c r="F206" s="216" t="s">
        <v>356</v>
      </c>
      <c r="G206" s="217"/>
      <c r="H206" s="217"/>
      <c r="I206" s="217"/>
      <c r="J206" s="149" t="s">
        <v>167</v>
      </c>
      <c r="K206" s="150">
        <v>2</v>
      </c>
      <c r="L206" s="218">
        <v>0</v>
      </c>
      <c r="M206" s="217"/>
      <c r="N206" s="219">
        <f>ROUND($L$206*$K$206,3)</f>
        <v>0</v>
      </c>
      <c r="O206" s="213"/>
      <c r="P206" s="213"/>
      <c r="Q206" s="213"/>
      <c r="R206" s="25"/>
      <c r="T206" s="143"/>
      <c r="U206" s="30" t="s">
        <v>39</v>
      </c>
      <c r="V206" s="144">
        <v>0</v>
      </c>
      <c r="W206" s="144">
        <f>$V$206*$K$206</f>
        <v>0</v>
      </c>
      <c r="X206" s="144">
        <v>0.016</v>
      </c>
      <c r="Y206" s="144">
        <f>$X$206*$K$206</f>
        <v>0.032</v>
      </c>
      <c r="Z206" s="144">
        <v>0</v>
      </c>
      <c r="AA206" s="145">
        <f>$Z$206*$K$206</f>
        <v>0</v>
      </c>
      <c r="AR206" s="6" t="s">
        <v>184</v>
      </c>
      <c r="AT206" s="6" t="s">
        <v>181</v>
      </c>
      <c r="AU206" s="6" t="s">
        <v>119</v>
      </c>
      <c r="AY206" s="6" t="s">
        <v>141</v>
      </c>
      <c r="BE206" s="91">
        <f>IF($U$206="základná",$N$206,0)</f>
        <v>0</v>
      </c>
      <c r="BF206" s="91">
        <f>IF($U$206="znížená",$N$206,0)</f>
        <v>0</v>
      </c>
      <c r="BG206" s="91">
        <f>IF($U$206="zákl. prenesená",$N$206,0)</f>
        <v>0</v>
      </c>
      <c r="BH206" s="91">
        <f>IF($U$206="zníž. prenesená",$N$206,0)</f>
        <v>0</v>
      </c>
      <c r="BI206" s="91">
        <f>IF($U$206="nulová",$N$206,0)</f>
        <v>0</v>
      </c>
      <c r="BJ206" s="6" t="s">
        <v>119</v>
      </c>
      <c r="BK206" s="146">
        <f>ROUND($L$206*$K$206,3)</f>
        <v>0</v>
      </c>
      <c r="BL206" s="6" t="s">
        <v>168</v>
      </c>
    </row>
    <row r="207" spans="2:64" s="6" customFormat="1" ht="15.75" customHeight="1">
      <c r="B207" s="23"/>
      <c r="C207" s="138" t="s">
        <v>357</v>
      </c>
      <c r="D207" s="138" t="s">
        <v>142</v>
      </c>
      <c r="E207" s="139" t="s">
        <v>358</v>
      </c>
      <c r="F207" s="212" t="s">
        <v>359</v>
      </c>
      <c r="G207" s="213"/>
      <c r="H207" s="213"/>
      <c r="I207" s="213"/>
      <c r="J207" s="140" t="s">
        <v>167</v>
      </c>
      <c r="K207" s="141">
        <v>3</v>
      </c>
      <c r="L207" s="214">
        <v>0</v>
      </c>
      <c r="M207" s="213"/>
      <c r="N207" s="215">
        <f>ROUND($L$207*$K$207,3)</f>
        <v>0</v>
      </c>
      <c r="O207" s="213"/>
      <c r="P207" s="213"/>
      <c r="Q207" s="213"/>
      <c r="R207" s="25"/>
      <c r="T207" s="143"/>
      <c r="U207" s="30" t="s">
        <v>39</v>
      </c>
      <c r="V207" s="144">
        <v>0.25612</v>
      </c>
      <c r="W207" s="144">
        <f>$V$207*$K$207</f>
        <v>0.76836</v>
      </c>
      <c r="X207" s="144">
        <v>1E-05</v>
      </c>
      <c r="Y207" s="144">
        <f>$X$207*$K$207</f>
        <v>3.0000000000000004E-05</v>
      </c>
      <c r="Z207" s="144">
        <v>0</v>
      </c>
      <c r="AA207" s="145">
        <f>$Z$207*$K$207</f>
        <v>0</v>
      </c>
      <c r="AR207" s="6" t="s">
        <v>168</v>
      </c>
      <c r="AT207" s="6" t="s">
        <v>142</v>
      </c>
      <c r="AU207" s="6" t="s">
        <v>119</v>
      </c>
      <c r="AY207" s="6" t="s">
        <v>141</v>
      </c>
      <c r="BE207" s="91">
        <f>IF($U$207="základná",$N$207,0)</f>
        <v>0</v>
      </c>
      <c r="BF207" s="91">
        <f>IF($U$207="znížená",$N$207,0)</f>
        <v>0</v>
      </c>
      <c r="BG207" s="91">
        <f>IF($U$207="zákl. prenesená",$N$207,0)</f>
        <v>0</v>
      </c>
      <c r="BH207" s="91">
        <f>IF($U$207="zníž. prenesená",$N$207,0)</f>
        <v>0</v>
      </c>
      <c r="BI207" s="91">
        <f>IF($U$207="nulová",$N$207,0)</f>
        <v>0</v>
      </c>
      <c r="BJ207" s="6" t="s">
        <v>119</v>
      </c>
      <c r="BK207" s="146">
        <f>ROUND($L$207*$K$207,3)</f>
        <v>0</v>
      </c>
      <c r="BL207" s="6" t="s">
        <v>168</v>
      </c>
    </row>
    <row r="208" spans="2:64" s="6" customFormat="1" ht="15.75" customHeight="1">
      <c r="B208" s="23"/>
      <c r="C208" s="147" t="s">
        <v>360</v>
      </c>
      <c r="D208" s="147" t="s">
        <v>181</v>
      </c>
      <c r="E208" s="148" t="s">
        <v>361</v>
      </c>
      <c r="F208" s="216" t="s">
        <v>362</v>
      </c>
      <c r="G208" s="217"/>
      <c r="H208" s="217"/>
      <c r="I208" s="217"/>
      <c r="J208" s="149" t="s">
        <v>167</v>
      </c>
      <c r="K208" s="150">
        <v>1</v>
      </c>
      <c r="L208" s="218">
        <v>0</v>
      </c>
      <c r="M208" s="217"/>
      <c r="N208" s="219">
        <f>ROUND($L$208*$K$208,3)</f>
        <v>0</v>
      </c>
      <c r="O208" s="213"/>
      <c r="P208" s="213"/>
      <c r="Q208" s="213"/>
      <c r="R208" s="25"/>
      <c r="T208" s="143"/>
      <c r="U208" s="30" t="s">
        <v>39</v>
      </c>
      <c r="V208" s="144">
        <v>0</v>
      </c>
      <c r="W208" s="144">
        <f>$V$208*$K$208</f>
        <v>0</v>
      </c>
      <c r="X208" s="144">
        <v>0.00064</v>
      </c>
      <c r="Y208" s="144">
        <f>$X$208*$K$208</f>
        <v>0.00064</v>
      </c>
      <c r="Z208" s="144">
        <v>0</v>
      </c>
      <c r="AA208" s="145">
        <f>$Z$208*$K$208</f>
        <v>0</v>
      </c>
      <c r="AR208" s="6" t="s">
        <v>184</v>
      </c>
      <c r="AT208" s="6" t="s">
        <v>181</v>
      </c>
      <c r="AU208" s="6" t="s">
        <v>119</v>
      </c>
      <c r="AY208" s="6" t="s">
        <v>141</v>
      </c>
      <c r="BE208" s="91">
        <f>IF($U$208="základná",$N$208,0)</f>
        <v>0</v>
      </c>
      <c r="BF208" s="91">
        <f>IF($U$208="znížená",$N$208,0)</f>
        <v>0</v>
      </c>
      <c r="BG208" s="91">
        <f>IF($U$208="zákl. prenesená",$N$208,0)</f>
        <v>0</v>
      </c>
      <c r="BH208" s="91">
        <f>IF($U$208="zníž. prenesená",$N$208,0)</f>
        <v>0</v>
      </c>
      <c r="BI208" s="91">
        <f>IF($U$208="nulová",$N$208,0)</f>
        <v>0</v>
      </c>
      <c r="BJ208" s="6" t="s">
        <v>119</v>
      </c>
      <c r="BK208" s="146">
        <f>ROUND($L$208*$K$208,3)</f>
        <v>0</v>
      </c>
      <c r="BL208" s="6" t="s">
        <v>168</v>
      </c>
    </row>
    <row r="209" spans="2:64" s="6" customFormat="1" ht="15.75" customHeight="1">
      <c r="B209" s="23"/>
      <c r="C209" s="147" t="s">
        <v>363</v>
      </c>
      <c r="D209" s="147" t="s">
        <v>181</v>
      </c>
      <c r="E209" s="148" t="s">
        <v>364</v>
      </c>
      <c r="F209" s="216" t="s">
        <v>365</v>
      </c>
      <c r="G209" s="217"/>
      <c r="H209" s="217"/>
      <c r="I209" s="217"/>
      <c r="J209" s="149" t="s">
        <v>167</v>
      </c>
      <c r="K209" s="150">
        <v>2</v>
      </c>
      <c r="L209" s="218">
        <v>0</v>
      </c>
      <c r="M209" s="217"/>
      <c r="N209" s="219">
        <f>ROUND($L$209*$K$209,3)</f>
        <v>0</v>
      </c>
      <c r="O209" s="213"/>
      <c r="P209" s="213"/>
      <c r="Q209" s="213"/>
      <c r="R209" s="25"/>
      <c r="T209" s="143"/>
      <c r="U209" s="30" t="s">
        <v>39</v>
      </c>
      <c r="V209" s="144">
        <v>0</v>
      </c>
      <c r="W209" s="144">
        <f>$V$209*$K$209</f>
        <v>0</v>
      </c>
      <c r="X209" s="144">
        <v>0.00086</v>
      </c>
      <c r="Y209" s="144">
        <f>$X$209*$K$209</f>
        <v>0.00172</v>
      </c>
      <c r="Z209" s="144">
        <v>0</v>
      </c>
      <c r="AA209" s="145">
        <f>$Z$209*$K$209</f>
        <v>0</v>
      </c>
      <c r="AR209" s="6" t="s">
        <v>184</v>
      </c>
      <c r="AT209" s="6" t="s">
        <v>181</v>
      </c>
      <c r="AU209" s="6" t="s">
        <v>119</v>
      </c>
      <c r="AY209" s="6" t="s">
        <v>141</v>
      </c>
      <c r="BE209" s="91">
        <f>IF($U$209="základná",$N$209,0)</f>
        <v>0</v>
      </c>
      <c r="BF209" s="91">
        <f>IF($U$209="znížená",$N$209,0)</f>
        <v>0</v>
      </c>
      <c r="BG209" s="91">
        <f>IF($U$209="zákl. prenesená",$N$209,0)</f>
        <v>0</v>
      </c>
      <c r="BH209" s="91">
        <f>IF($U$209="zníž. prenesená",$N$209,0)</f>
        <v>0</v>
      </c>
      <c r="BI209" s="91">
        <f>IF($U$209="nulová",$N$209,0)</f>
        <v>0</v>
      </c>
      <c r="BJ209" s="6" t="s">
        <v>119</v>
      </c>
      <c r="BK209" s="146">
        <f>ROUND($L$209*$K$209,3)</f>
        <v>0</v>
      </c>
      <c r="BL209" s="6" t="s">
        <v>168</v>
      </c>
    </row>
    <row r="210" spans="2:64" s="6" customFormat="1" ht="27" customHeight="1">
      <c r="B210" s="23"/>
      <c r="C210" s="138" t="s">
        <v>366</v>
      </c>
      <c r="D210" s="138" t="s">
        <v>142</v>
      </c>
      <c r="E210" s="139" t="s">
        <v>367</v>
      </c>
      <c r="F210" s="212" t="s">
        <v>368</v>
      </c>
      <c r="G210" s="213"/>
      <c r="H210" s="213"/>
      <c r="I210" s="213"/>
      <c r="J210" s="140" t="s">
        <v>172</v>
      </c>
      <c r="K210" s="142">
        <v>0</v>
      </c>
      <c r="L210" s="214">
        <v>0</v>
      </c>
      <c r="M210" s="213"/>
      <c r="N210" s="215">
        <f>ROUND($L$210*$K$210,3)</f>
        <v>0</v>
      </c>
      <c r="O210" s="213"/>
      <c r="P210" s="213"/>
      <c r="Q210" s="213"/>
      <c r="R210" s="25"/>
      <c r="T210" s="143"/>
      <c r="U210" s="30" t="s">
        <v>39</v>
      </c>
      <c r="V210" s="144">
        <v>0</v>
      </c>
      <c r="W210" s="144">
        <f>$V$210*$K$210</f>
        <v>0</v>
      </c>
      <c r="X210" s="144">
        <v>0</v>
      </c>
      <c r="Y210" s="144">
        <f>$X$210*$K$210</f>
        <v>0</v>
      </c>
      <c r="Z210" s="144">
        <v>0</v>
      </c>
      <c r="AA210" s="145">
        <f>$Z$210*$K$210</f>
        <v>0</v>
      </c>
      <c r="AR210" s="6" t="s">
        <v>168</v>
      </c>
      <c r="AT210" s="6" t="s">
        <v>142</v>
      </c>
      <c r="AU210" s="6" t="s">
        <v>119</v>
      </c>
      <c r="AY210" s="6" t="s">
        <v>141</v>
      </c>
      <c r="BE210" s="91">
        <f>IF($U$210="základná",$N$210,0)</f>
        <v>0</v>
      </c>
      <c r="BF210" s="91">
        <f>IF($U$210="znížená",$N$210,0)</f>
        <v>0</v>
      </c>
      <c r="BG210" s="91">
        <f>IF($U$210="zákl. prenesená",$N$210,0)</f>
        <v>0</v>
      </c>
      <c r="BH210" s="91">
        <f>IF($U$210="zníž. prenesená",$N$210,0)</f>
        <v>0</v>
      </c>
      <c r="BI210" s="91">
        <f>IF($U$210="nulová",$N$210,0)</f>
        <v>0</v>
      </c>
      <c r="BJ210" s="6" t="s">
        <v>119</v>
      </c>
      <c r="BK210" s="146">
        <f>ROUND($L$210*$K$210,3)</f>
        <v>0</v>
      </c>
      <c r="BL210" s="6" t="s">
        <v>168</v>
      </c>
    </row>
    <row r="211" spans="2:63" s="127" customFormat="1" ht="30.75" customHeight="1">
      <c r="B211" s="128"/>
      <c r="C211" s="129"/>
      <c r="D211" s="137" t="s">
        <v>228</v>
      </c>
      <c r="E211" s="129"/>
      <c r="F211" s="129"/>
      <c r="G211" s="129"/>
      <c r="H211" s="129"/>
      <c r="I211" s="129"/>
      <c r="J211" s="129"/>
      <c r="K211" s="129"/>
      <c r="L211" s="129"/>
      <c r="M211" s="129"/>
      <c r="N211" s="222">
        <f>$BK$211</f>
        <v>0</v>
      </c>
      <c r="O211" s="221"/>
      <c r="P211" s="221"/>
      <c r="Q211" s="221"/>
      <c r="R211" s="131"/>
      <c r="T211" s="132"/>
      <c r="U211" s="129"/>
      <c r="V211" s="129"/>
      <c r="W211" s="133">
        <f>SUM($W$212:$W$214)</f>
        <v>25.7267175</v>
      </c>
      <c r="X211" s="129"/>
      <c r="Y211" s="133">
        <f>SUM($Y$212:$Y$214)</f>
        <v>0.9008450000000001</v>
      </c>
      <c r="Z211" s="129"/>
      <c r="AA211" s="134">
        <f>SUM($AA$212:$AA$214)</f>
        <v>0</v>
      </c>
      <c r="AR211" s="135" t="s">
        <v>119</v>
      </c>
      <c r="AT211" s="135" t="s">
        <v>71</v>
      </c>
      <c r="AU211" s="135" t="s">
        <v>79</v>
      </c>
      <c r="AY211" s="135" t="s">
        <v>141</v>
      </c>
      <c r="BK211" s="136">
        <f>SUM($BK$212:$BK$214)</f>
        <v>0</v>
      </c>
    </row>
    <row r="212" spans="2:64" s="6" customFormat="1" ht="39" customHeight="1">
      <c r="B212" s="23"/>
      <c r="C212" s="138" t="s">
        <v>369</v>
      </c>
      <c r="D212" s="138" t="s">
        <v>142</v>
      </c>
      <c r="E212" s="139" t="s">
        <v>370</v>
      </c>
      <c r="F212" s="212" t="s">
        <v>371</v>
      </c>
      <c r="G212" s="213"/>
      <c r="H212" s="213"/>
      <c r="I212" s="213"/>
      <c r="J212" s="140" t="s">
        <v>145</v>
      </c>
      <c r="K212" s="141">
        <v>30.25</v>
      </c>
      <c r="L212" s="214">
        <v>0</v>
      </c>
      <c r="M212" s="213"/>
      <c r="N212" s="215">
        <f>ROUND($L$212*$K$212,3)</f>
        <v>0</v>
      </c>
      <c r="O212" s="213"/>
      <c r="P212" s="213"/>
      <c r="Q212" s="213"/>
      <c r="R212" s="25"/>
      <c r="T212" s="143"/>
      <c r="U212" s="30" t="s">
        <v>39</v>
      </c>
      <c r="V212" s="144">
        <v>0.85047</v>
      </c>
      <c r="W212" s="144">
        <f>$V$212*$K$212</f>
        <v>25.7267175</v>
      </c>
      <c r="X212" s="144">
        <v>0.0053</v>
      </c>
      <c r="Y212" s="144">
        <f>$X$212*$K$212</f>
        <v>0.160325</v>
      </c>
      <c r="Z212" s="144">
        <v>0</v>
      </c>
      <c r="AA212" s="145">
        <f>$Z$212*$K$212</f>
        <v>0</v>
      </c>
      <c r="AR212" s="6" t="s">
        <v>168</v>
      </c>
      <c r="AT212" s="6" t="s">
        <v>142</v>
      </c>
      <c r="AU212" s="6" t="s">
        <v>119</v>
      </c>
      <c r="AY212" s="6" t="s">
        <v>141</v>
      </c>
      <c r="BE212" s="91">
        <f>IF($U$212="základná",$N$212,0)</f>
        <v>0</v>
      </c>
      <c r="BF212" s="91">
        <f>IF($U$212="znížená",$N$212,0)</f>
        <v>0</v>
      </c>
      <c r="BG212" s="91">
        <f>IF($U$212="zákl. prenesená",$N$212,0)</f>
        <v>0</v>
      </c>
      <c r="BH212" s="91">
        <f>IF($U$212="zníž. prenesená",$N$212,0)</f>
        <v>0</v>
      </c>
      <c r="BI212" s="91">
        <f>IF($U$212="nulová",$N$212,0)</f>
        <v>0</v>
      </c>
      <c r="BJ212" s="6" t="s">
        <v>119</v>
      </c>
      <c r="BK212" s="146">
        <f>ROUND($L$212*$K$212,3)</f>
        <v>0</v>
      </c>
      <c r="BL212" s="6" t="s">
        <v>168</v>
      </c>
    </row>
    <row r="213" spans="2:64" s="6" customFormat="1" ht="27" customHeight="1">
      <c r="B213" s="23"/>
      <c r="C213" s="147" t="s">
        <v>372</v>
      </c>
      <c r="D213" s="147" t="s">
        <v>181</v>
      </c>
      <c r="E213" s="148" t="s">
        <v>373</v>
      </c>
      <c r="F213" s="216" t="s">
        <v>374</v>
      </c>
      <c r="G213" s="217"/>
      <c r="H213" s="217"/>
      <c r="I213" s="217"/>
      <c r="J213" s="149" t="s">
        <v>145</v>
      </c>
      <c r="K213" s="150">
        <v>30.855</v>
      </c>
      <c r="L213" s="218">
        <v>0</v>
      </c>
      <c r="M213" s="217"/>
      <c r="N213" s="219">
        <f>ROUND($L$213*$K$213,3)</f>
        <v>0</v>
      </c>
      <c r="O213" s="213"/>
      <c r="P213" s="213"/>
      <c r="Q213" s="213"/>
      <c r="R213" s="25"/>
      <c r="T213" s="143"/>
      <c r="U213" s="30" t="s">
        <v>39</v>
      </c>
      <c r="V213" s="144">
        <v>0</v>
      </c>
      <c r="W213" s="144">
        <f>$V$213*$K$213</f>
        <v>0</v>
      </c>
      <c r="X213" s="144">
        <v>0.024</v>
      </c>
      <c r="Y213" s="144">
        <f>$X$213*$K$213</f>
        <v>0.7405200000000001</v>
      </c>
      <c r="Z213" s="144">
        <v>0</v>
      </c>
      <c r="AA213" s="145">
        <f>$Z$213*$K$213</f>
        <v>0</v>
      </c>
      <c r="AR213" s="6" t="s">
        <v>184</v>
      </c>
      <c r="AT213" s="6" t="s">
        <v>181</v>
      </c>
      <c r="AU213" s="6" t="s">
        <v>119</v>
      </c>
      <c r="AY213" s="6" t="s">
        <v>141</v>
      </c>
      <c r="BE213" s="91">
        <f>IF($U$213="základná",$N$213,0)</f>
        <v>0</v>
      </c>
      <c r="BF213" s="91">
        <f>IF($U$213="znížená",$N$213,0)</f>
        <v>0</v>
      </c>
      <c r="BG213" s="91">
        <f>IF($U$213="zákl. prenesená",$N$213,0)</f>
        <v>0</v>
      </c>
      <c r="BH213" s="91">
        <f>IF($U$213="zníž. prenesená",$N$213,0)</f>
        <v>0</v>
      </c>
      <c r="BI213" s="91">
        <f>IF($U$213="nulová",$N$213,0)</f>
        <v>0</v>
      </c>
      <c r="BJ213" s="6" t="s">
        <v>119</v>
      </c>
      <c r="BK213" s="146">
        <f>ROUND($L$213*$K$213,3)</f>
        <v>0</v>
      </c>
      <c r="BL213" s="6" t="s">
        <v>168</v>
      </c>
    </row>
    <row r="214" spans="2:64" s="6" customFormat="1" ht="27" customHeight="1">
      <c r="B214" s="23"/>
      <c r="C214" s="138" t="s">
        <v>375</v>
      </c>
      <c r="D214" s="138" t="s">
        <v>142</v>
      </c>
      <c r="E214" s="139" t="s">
        <v>376</v>
      </c>
      <c r="F214" s="212" t="s">
        <v>377</v>
      </c>
      <c r="G214" s="213"/>
      <c r="H214" s="213"/>
      <c r="I214" s="213"/>
      <c r="J214" s="140" t="s">
        <v>172</v>
      </c>
      <c r="K214" s="142">
        <v>0</v>
      </c>
      <c r="L214" s="214">
        <v>0</v>
      </c>
      <c r="M214" s="213"/>
      <c r="N214" s="215">
        <f>ROUND($L$214*$K$214,3)</f>
        <v>0</v>
      </c>
      <c r="O214" s="213"/>
      <c r="P214" s="213"/>
      <c r="Q214" s="213"/>
      <c r="R214" s="25"/>
      <c r="T214" s="143"/>
      <c r="U214" s="30" t="s">
        <v>39</v>
      </c>
      <c r="V214" s="144">
        <v>0</v>
      </c>
      <c r="W214" s="144">
        <f>$V$214*$K$214</f>
        <v>0</v>
      </c>
      <c r="X214" s="144">
        <v>0</v>
      </c>
      <c r="Y214" s="144">
        <f>$X$214*$K$214</f>
        <v>0</v>
      </c>
      <c r="Z214" s="144">
        <v>0</v>
      </c>
      <c r="AA214" s="145">
        <f>$Z$214*$K$214</f>
        <v>0</v>
      </c>
      <c r="AR214" s="6" t="s">
        <v>168</v>
      </c>
      <c r="AT214" s="6" t="s">
        <v>142</v>
      </c>
      <c r="AU214" s="6" t="s">
        <v>119</v>
      </c>
      <c r="AY214" s="6" t="s">
        <v>141</v>
      </c>
      <c r="BE214" s="91">
        <f>IF($U$214="základná",$N$214,0)</f>
        <v>0</v>
      </c>
      <c r="BF214" s="91">
        <f>IF($U$214="znížená",$N$214,0)</f>
        <v>0</v>
      </c>
      <c r="BG214" s="91">
        <f>IF($U$214="zákl. prenesená",$N$214,0)</f>
        <v>0</v>
      </c>
      <c r="BH214" s="91">
        <f>IF($U$214="zníž. prenesená",$N$214,0)</f>
        <v>0</v>
      </c>
      <c r="BI214" s="91">
        <f>IF($U$214="nulová",$N$214,0)</f>
        <v>0</v>
      </c>
      <c r="BJ214" s="6" t="s">
        <v>119</v>
      </c>
      <c r="BK214" s="146">
        <f>ROUND($L$214*$K$214,3)</f>
        <v>0</v>
      </c>
      <c r="BL214" s="6" t="s">
        <v>168</v>
      </c>
    </row>
    <row r="215" spans="2:63" s="127" customFormat="1" ht="30.75" customHeight="1">
      <c r="B215" s="128"/>
      <c r="C215" s="129"/>
      <c r="D215" s="137" t="s">
        <v>114</v>
      </c>
      <c r="E215" s="129"/>
      <c r="F215" s="129"/>
      <c r="G215" s="129"/>
      <c r="H215" s="129"/>
      <c r="I215" s="129"/>
      <c r="J215" s="129"/>
      <c r="K215" s="129"/>
      <c r="L215" s="129"/>
      <c r="M215" s="129"/>
      <c r="N215" s="222">
        <f>$BK$215</f>
        <v>0</v>
      </c>
      <c r="O215" s="221"/>
      <c r="P215" s="221"/>
      <c r="Q215" s="221"/>
      <c r="R215" s="131"/>
      <c r="T215" s="132"/>
      <c r="U215" s="129"/>
      <c r="V215" s="129"/>
      <c r="W215" s="133">
        <f>SUM($W$216:$W$220)</f>
        <v>204.03731009999998</v>
      </c>
      <c r="X215" s="129"/>
      <c r="Y215" s="133">
        <f>SUM($Y$216:$Y$220)</f>
        <v>5.3347287</v>
      </c>
      <c r="Z215" s="129"/>
      <c r="AA215" s="134">
        <f>SUM($AA$216:$AA$220)</f>
        <v>0</v>
      </c>
      <c r="AR215" s="135" t="s">
        <v>119</v>
      </c>
      <c r="AT215" s="135" t="s">
        <v>71</v>
      </c>
      <c r="AU215" s="135" t="s">
        <v>79</v>
      </c>
      <c r="AY215" s="135" t="s">
        <v>141</v>
      </c>
      <c r="BK215" s="136">
        <f>SUM($BK$216:$BK$220)</f>
        <v>0</v>
      </c>
    </row>
    <row r="216" spans="2:64" s="6" customFormat="1" ht="39" customHeight="1">
      <c r="B216" s="23"/>
      <c r="C216" s="138" t="s">
        <v>378</v>
      </c>
      <c r="D216" s="138" t="s">
        <v>142</v>
      </c>
      <c r="E216" s="139" t="s">
        <v>203</v>
      </c>
      <c r="F216" s="212" t="s">
        <v>204</v>
      </c>
      <c r="G216" s="213"/>
      <c r="H216" s="213"/>
      <c r="I216" s="213"/>
      <c r="J216" s="140" t="s">
        <v>145</v>
      </c>
      <c r="K216" s="141">
        <v>87.51</v>
      </c>
      <c r="L216" s="214">
        <v>0</v>
      </c>
      <c r="M216" s="213"/>
      <c r="N216" s="215">
        <f>ROUND($L$216*$K$216,3)</f>
        <v>0</v>
      </c>
      <c r="O216" s="213"/>
      <c r="P216" s="213"/>
      <c r="Q216" s="213"/>
      <c r="R216" s="25"/>
      <c r="T216" s="143"/>
      <c r="U216" s="30" t="s">
        <v>39</v>
      </c>
      <c r="V216" s="144">
        <v>2.31851</v>
      </c>
      <c r="W216" s="144">
        <f>$V$216*$K$216</f>
        <v>202.8928101</v>
      </c>
      <c r="X216" s="144">
        <v>0.03937</v>
      </c>
      <c r="Y216" s="144">
        <f>$X$216*$K$216</f>
        <v>3.4452687</v>
      </c>
      <c r="Z216" s="144">
        <v>0</v>
      </c>
      <c r="AA216" s="145">
        <f>$Z$216*$K$216</f>
        <v>0</v>
      </c>
      <c r="AR216" s="6" t="s">
        <v>168</v>
      </c>
      <c r="AT216" s="6" t="s">
        <v>142</v>
      </c>
      <c r="AU216" s="6" t="s">
        <v>119</v>
      </c>
      <c r="AY216" s="6" t="s">
        <v>141</v>
      </c>
      <c r="BE216" s="91">
        <f>IF($U$216="základná",$N$216,0)</f>
        <v>0</v>
      </c>
      <c r="BF216" s="91">
        <f>IF($U$216="znížená",$N$216,0)</f>
        <v>0</v>
      </c>
      <c r="BG216" s="91">
        <f>IF($U$216="zákl. prenesená",$N$216,0)</f>
        <v>0</v>
      </c>
      <c r="BH216" s="91">
        <f>IF($U$216="zníž. prenesená",$N$216,0)</f>
        <v>0</v>
      </c>
      <c r="BI216" s="91">
        <f>IF($U$216="nulová",$N$216,0)</f>
        <v>0</v>
      </c>
      <c r="BJ216" s="6" t="s">
        <v>119</v>
      </c>
      <c r="BK216" s="146">
        <f>ROUND($L$216*$K$216,3)</f>
        <v>0</v>
      </c>
      <c r="BL216" s="6" t="s">
        <v>168</v>
      </c>
    </row>
    <row r="217" spans="2:64" s="6" customFormat="1" ht="27" customHeight="1">
      <c r="B217" s="23"/>
      <c r="C217" s="147" t="s">
        <v>379</v>
      </c>
      <c r="D217" s="147" t="s">
        <v>181</v>
      </c>
      <c r="E217" s="148" t="s">
        <v>205</v>
      </c>
      <c r="F217" s="216" t="s">
        <v>206</v>
      </c>
      <c r="G217" s="217"/>
      <c r="H217" s="217"/>
      <c r="I217" s="217"/>
      <c r="J217" s="149" t="s">
        <v>145</v>
      </c>
      <c r="K217" s="150">
        <v>89.26</v>
      </c>
      <c r="L217" s="218">
        <v>0</v>
      </c>
      <c r="M217" s="217"/>
      <c r="N217" s="219">
        <f>ROUND($L$217*$K$217,3)</f>
        <v>0</v>
      </c>
      <c r="O217" s="213"/>
      <c r="P217" s="213"/>
      <c r="Q217" s="213"/>
      <c r="R217" s="25"/>
      <c r="T217" s="143"/>
      <c r="U217" s="30" t="s">
        <v>39</v>
      </c>
      <c r="V217" s="144">
        <v>0</v>
      </c>
      <c r="W217" s="144">
        <f>$V$217*$K$217</f>
        <v>0</v>
      </c>
      <c r="X217" s="144">
        <v>0.021</v>
      </c>
      <c r="Y217" s="144">
        <f>$X$217*$K$217</f>
        <v>1.8744600000000002</v>
      </c>
      <c r="Z217" s="144">
        <v>0</v>
      </c>
      <c r="AA217" s="145">
        <f>$Z$217*$K$217</f>
        <v>0</v>
      </c>
      <c r="AR217" s="6" t="s">
        <v>184</v>
      </c>
      <c r="AT217" s="6" t="s">
        <v>181</v>
      </c>
      <c r="AU217" s="6" t="s">
        <v>119</v>
      </c>
      <c r="AY217" s="6" t="s">
        <v>141</v>
      </c>
      <c r="BE217" s="91">
        <f>IF($U$217="základná",$N$217,0)</f>
        <v>0</v>
      </c>
      <c r="BF217" s="91">
        <f>IF($U$217="znížená",$N$217,0)</f>
        <v>0</v>
      </c>
      <c r="BG217" s="91">
        <f>IF($U$217="zákl. prenesená",$N$217,0)</f>
        <v>0</v>
      </c>
      <c r="BH217" s="91">
        <f>IF($U$217="zníž. prenesená",$N$217,0)</f>
        <v>0</v>
      </c>
      <c r="BI217" s="91">
        <f>IF($U$217="nulová",$N$217,0)</f>
        <v>0</v>
      </c>
      <c r="BJ217" s="6" t="s">
        <v>119</v>
      </c>
      <c r="BK217" s="146">
        <f>ROUND($L$217*$K$217,3)</f>
        <v>0</v>
      </c>
      <c r="BL217" s="6" t="s">
        <v>168</v>
      </c>
    </row>
    <row r="218" spans="2:64" s="6" customFormat="1" ht="27" customHeight="1">
      <c r="B218" s="23"/>
      <c r="C218" s="138" t="s">
        <v>380</v>
      </c>
      <c r="D218" s="138" t="s">
        <v>142</v>
      </c>
      <c r="E218" s="139" t="s">
        <v>208</v>
      </c>
      <c r="F218" s="212" t="s">
        <v>209</v>
      </c>
      <c r="G218" s="213"/>
      <c r="H218" s="213"/>
      <c r="I218" s="213"/>
      <c r="J218" s="140" t="s">
        <v>210</v>
      </c>
      <c r="K218" s="141">
        <v>30</v>
      </c>
      <c r="L218" s="214">
        <v>0</v>
      </c>
      <c r="M218" s="213"/>
      <c r="N218" s="215">
        <f>ROUND($L$218*$K$218,3)</f>
        <v>0</v>
      </c>
      <c r="O218" s="213"/>
      <c r="P218" s="213"/>
      <c r="Q218" s="213"/>
      <c r="R218" s="25"/>
      <c r="T218" s="143"/>
      <c r="U218" s="30" t="s">
        <v>39</v>
      </c>
      <c r="V218" s="144">
        <v>0.03815</v>
      </c>
      <c r="W218" s="144">
        <f>$V$218*$K$218</f>
        <v>1.1445</v>
      </c>
      <c r="X218" s="144">
        <v>0.0005</v>
      </c>
      <c r="Y218" s="144">
        <f>$X$218*$K$218</f>
        <v>0.015</v>
      </c>
      <c r="Z218" s="144">
        <v>0</v>
      </c>
      <c r="AA218" s="145">
        <f>$Z$218*$K$218</f>
        <v>0</v>
      </c>
      <c r="AR218" s="6" t="s">
        <v>168</v>
      </c>
      <c r="AT218" s="6" t="s">
        <v>142</v>
      </c>
      <c r="AU218" s="6" t="s">
        <v>119</v>
      </c>
      <c r="AY218" s="6" t="s">
        <v>141</v>
      </c>
      <c r="BE218" s="91">
        <f>IF($U$218="základná",$N$218,0)</f>
        <v>0</v>
      </c>
      <c r="BF218" s="91">
        <f>IF($U$218="znížená",$N$218,0)</f>
        <v>0</v>
      </c>
      <c r="BG218" s="91">
        <f>IF($U$218="zákl. prenesená",$N$218,0)</f>
        <v>0</v>
      </c>
      <c r="BH218" s="91">
        <f>IF($U$218="zníž. prenesená",$N$218,0)</f>
        <v>0</v>
      </c>
      <c r="BI218" s="91">
        <f>IF($U$218="nulová",$N$218,0)</f>
        <v>0</v>
      </c>
      <c r="BJ218" s="6" t="s">
        <v>119</v>
      </c>
      <c r="BK218" s="146">
        <f>ROUND($L$218*$K$218,3)</f>
        <v>0</v>
      </c>
      <c r="BL218" s="6" t="s">
        <v>168</v>
      </c>
    </row>
    <row r="219" spans="2:64" s="6" customFormat="1" ht="27" customHeight="1">
      <c r="B219" s="23"/>
      <c r="C219" s="147" t="s">
        <v>381</v>
      </c>
      <c r="D219" s="147" t="s">
        <v>181</v>
      </c>
      <c r="E219" s="148" t="s">
        <v>212</v>
      </c>
      <c r="F219" s="216" t="s">
        <v>213</v>
      </c>
      <c r="G219" s="217"/>
      <c r="H219" s="217"/>
      <c r="I219" s="217"/>
      <c r="J219" s="149" t="s">
        <v>210</v>
      </c>
      <c r="K219" s="150">
        <v>33</v>
      </c>
      <c r="L219" s="218">
        <v>0</v>
      </c>
      <c r="M219" s="217"/>
      <c r="N219" s="219">
        <f>ROUND($L$219*$K$219,3)</f>
        <v>0</v>
      </c>
      <c r="O219" s="213"/>
      <c r="P219" s="213"/>
      <c r="Q219" s="213"/>
      <c r="R219" s="25"/>
      <c r="T219" s="143"/>
      <c r="U219" s="30" t="s">
        <v>39</v>
      </c>
      <c r="V219" s="144">
        <v>0</v>
      </c>
      <c r="W219" s="144">
        <f>$V$219*$K$219</f>
        <v>0</v>
      </c>
      <c r="X219" s="144">
        <v>0</v>
      </c>
      <c r="Y219" s="144">
        <f>$X$219*$K$219</f>
        <v>0</v>
      </c>
      <c r="Z219" s="144">
        <v>0</v>
      </c>
      <c r="AA219" s="145">
        <f>$Z$219*$K$219</f>
        <v>0</v>
      </c>
      <c r="AR219" s="6" t="s">
        <v>184</v>
      </c>
      <c r="AT219" s="6" t="s">
        <v>181</v>
      </c>
      <c r="AU219" s="6" t="s">
        <v>119</v>
      </c>
      <c r="AY219" s="6" t="s">
        <v>141</v>
      </c>
      <c r="BE219" s="91">
        <f>IF($U$219="základná",$N$219,0)</f>
        <v>0</v>
      </c>
      <c r="BF219" s="91">
        <f>IF($U$219="znížená",$N$219,0)</f>
        <v>0</v>
      </c>
      <c r="BG219" s="91">
        <f>IF($U$219="zákl. prenesená",$N$219,0)</f>
        <v>0</v>
      </c>
      <c r="BH219" s="91">
        <f>IF($U$219="zníž. prenesená",$N$219,0)</f>
        <v>0</v>
      </c>
      <c r="BI219" s="91">
        <f>IF($U$219="nulová",$N$219,0)</f>
        <v>0</v>
      </c>
      <c r="BJ219" s="6" t="s">
        <v>119</v>
      </c>
      <c r="BK219" s="146">
        <f>ROUND($L$219*$K$219,3)</f>
        <v>0</v>
      </c>
      <c r="BL219" s="6" t="s">
        <v>168</v>
      </c>
    </row>
    <row r="220" spans="2:64" s="6" customFormat="1" ht="27" customHeight="1">
      <c r="B220" s="23"/>
      <c r="C220" s="138" t="s">
        <v>382</v>
      </c>
      <c r="D220" s="138" t="s">
        <v>142</v>
      </c>
      <c r="E220" s="139" t="s">
        <v>215</v>
      </c>
      <c r="F220" s="212" t="s">
        <v>216</v>
      </c>
      <c r="G220" s="213"/>
      <c r="H220" s="213"/>
      <c r="I220" s="213"/>
      <c r="J220" s="140" t="s">
        <v>172</v>
      </c>
      <c r="K220" s="142">
        <v>0</v>
      </c>
      <c r="L220" s="214">
        <v>0</v>
      </c>
      <c r="M220" s="213"/>
      <c r="N220" s="215">
        <f>ROUND($L$220*$K$220,3)</f>
        <v>0</v>
      </c>
      <c r="O220" s="213"/>
      <c r="P220" s="213"/>
      <c r="Q220" s="213"/>
      <c r="R220" s="25"/>
      <c r="T220" s="143"/>
      <c r="U220" s="30" t="s">
        <v>39</v>
      </c>
      <c r="V220" s="144">
        <v>0</v>
      </c>
      <c r="W220" s="144">
        <f>$V$220*$K$220</f>
        <v>0</v>
      </c>
      <c r="X220" s="144">
        <v>0</v>
      </c>
      <c r="Y220" s="144">
        <f>$X$220*$K$220</f>
        <v>0</v>
      </c>
      <c r="Z220" s="144">
        <v>0</v>
      </c>
      <c r="AA220" s="145">
        <f>$Z$220*$K$220</f>
        <v>0</v>
      </c>
      <c r="AR220" s="6" t="s">
        <v>168</v>
      </c>
      <c r="AT220" s="6" t="s">
        <v>142</v>
      </c>
      <c r="AU220" s="6" t="s">
        <v>119</v>
      </c>
      <c r="AY220" s="6" t="s">
        <v>141</v>
      </c>
      <c r="BE220" s="91">
        <f>IF($U$220="základná",$N$220,0)</f>
        <v>0</v>
      </c>
      <c r="BF220" s="91">
        <f>IF($U$220="znížená",$N$220,0)</f>
        <v>0</v>
      </c>
      <c r="BG220" s="91">
        <f>IF($U$220="zákl. prenesená",$N$220,0)</f>
        <v>0</v>
      </c>
      <c r="BH220" s="91">
        <f>IF($U$220="zníž. prenesená",$N$220,0)</f>
        <v>0</v>
      </c>
      <c r="BI220" s="91">
        <f>IF($U$220="nulová",$N$220,0)</f>
        <v>0</v>
      </c>
      <c r="BJ220" s="6" t="s">
        <v>119</v>
      </c>
      <c r="BK220" s="146">
        <f>ROUND($L$220*$K$220,3)</f>
        <v>0</v>
      </c>
      <c r="BL220" s="6" t="s">
        <v>168</v>
      </c>
    </row>
    <row r="221" spans="2:63" s="127" customFormat="1" ht="30.75" customHeight="1">
      <c r="B221" s="128"/>
      <c r="C221" s="129"/>
      <c r="D221" s="137" t="s">
        <v>229</v>
      </c>
      <c r="E221" s="129"/>
      <c r="F221" s="129"/>
      <c r="G221" s="129"/>
      <c r="H221" s="129"/>
      <c r="I221" s="129"/>
      <c r="J221" s="129"/>
      <c r="K221" s="129"/>
      <c r="L221" s="129"/>
      <c r="M221" s="129"/>
      <c r="N221" s="222">
        <f>$BK$221</f>
        <v>0</v>
      </c>
      <c r="O221" s="221"/>
      <c r="P221" s="221"/>
      <c r="Q221" s="221"/>
      <c r="R221" s="131"/>
      <c r="T221" s="132"/>
      <c r="U221" s="129"/>
      <c r="V221" s="129"/>
      <c r="W221" s="133">
        <f>$W$222</f>
        <v>0.611168</v>
      </c>
      <c r="X221" s="129"/>
      <c r="Y221" s="133">
        <f>$Y$222</f>
        <v>0.0003195</v>
      </c>
      <c r="Z221" s="129"/>
      <c r="AA221" s="134">
        <f>$AA$222</f>
        <v>0</v>
      </c>
      <c r="AR221" s="135" t="s">
        <v>119</v>
      </c>
      <c r="AT221" s="135" t="s">
        <v>71</v>
      </c>
      <c r="AU221" s="135" t="s">
        <v>79</v>
      </c>
      <c r="AY221" s="135" t="s">
        <v>141</v>
      </c>
      <c r="BK221" s="136">
        <f>$BK$222</f>
        <v>0</v>
      </c>
    </row>
    <row r="222" spans="2:64" s="6" customFormat="1" ht="39" customHeight="1">
      <c r="B222" s="23"/>
      <c r="C222" s="138" t="s">
        <v>383</v>
      </c>
      <c r="D222" s="138" t="s">
        <v>142</v>
      </c>
      <c r="E222" s="139" t="s">
        <v>384</v>
      </c>
      <c r="F222" s="212" t="s">
        <v>385</v>
      </c>
      <c r="G222" s="213"/>
      <c r="H222" s="213"/>
      <c r="I222" s="213"/>
      <c r="J222" s="140" t="s">
        <v>145</v>
      </c>
      <c r="K222" s="141">
        <v>3.55</v>
      </c>
      <c r="L222" s="214">
        <v>0</v>
      </c>
      <c r="M222" s="213"/>
      <c r="N222" s="215">
        <f>ROUND($L$222*$K$222,3)</f>
        <v>0</v>
      </c>
      <c r="O222" s="213"/>
      <c r="P222" s="213"/>
      <c r="Q222" s="213"/>
      <c r="R222" s="25"/>
      <c r="T222" s="143"/>
      <c r="U222" s="30" t="s">
        <v>39</v>
      </c>
      <c r="V222" s="144">
        <v>0.17216</v>
      </c>
      <c r="W222" s="144">
        <f>$V$222*$K$222</f>
        <v>0.611168</v>
      </c>
      <c r="X222" s="144">
        <v>9E-05</v>
      </c>
      <c r="Y222" s="144">
        <f>$X$222*$K$222</f>
        <v>0.0003195</v>
      </c>
      <c r="Z222" s="144">
        <v>0</v>
      </c>
      <c r="AA222" s="145">
        <f>$Z$222*$K$222</f>
        <v>0</v>
      </c>
      <c r="AR222" s="6" t="s">
        <v>168</v>
      </c>
      <c r="AT222" s="6" t="s">
        <v>142</v>
      </c>
      <c r="AU222" s="6" t="s">
        <v>119</v>
      </c>
      <c r="AY222" s="6" t="s">
        <v>141</v>
      </c>
      <c r="BE222" s="91">
        <f>IF($U$222="základná",$N$222,0)</f>
        <v>0</v>
      </c>
      <c r="BF222" s="91">
        <f>IF($U$222="znížená",$N$222,0)</f>
        <v>0</v>
      </c>
      <c r="BG222" s="91">
        <f>IF($U$222="zákl. prenesená",$N$222,0)</f>
        <v>0</v>
      </c>
      <c r="BH222" s="91">
        <f>IF($U$222="zníž. prenesená",$N$222,0)</f>
        <v>0</v>
      </c>
      <c r="BI222" s="91">
        <f>IF($U$222="nulová",$N$222,0)</f>
        <v>0</v>
      </c>
      <c r="BJ222" s="6" t="s">
        <v>119</v>
      </c>
      <c r="BK222" s="146">
        <f>ROUND($L$222*$K$222,3)</f>
        <v>0</v>
      </c>
      <c r="BL222" s="6" t="s">
        <v>168</v>
      </c>
    </row>
    <row r="223" spans="2:63" s="127" customFormat="1" ht="30.75" customHeight="1">
      <c r="B223" s="128"/>
      <c r="C223" s="129"/>
      <c r="D223" s="137" t="s">
        <v>115</v>
      </c>
      <c r="E223" s="129"/>
      <c r="F223" s="129"/>
      <c r="G223" s="129"/>
      <c r="H223" s="129"/>
      <c r="I223" s="129"/>
      <c r="J223" s="129"/>
      <c r="K223" s="129"/>
      <c r="L223" s="129"/>
      <c r="M223" s="129"/>
      <c r="N223" s="222">
        <f>$BK$223</f>
        <v>0</v>
      </c>
      <c r="O223" s="221"/>
      <c r="P223" s="221"/>
      <c r="Q223" s="221"/>
      <c r="R223" s="131"/>
      <c r="T223" s="132"/>
      <c r="U223" s="129"/>
      <c r="V223" s="129"/>
      <c r="W223" s="133">
        <f>SUM($W$224:$W$226)</f>
        <v>19.067251</v>
      </c>
      <c r="X223" s="129"/>
      <c r="Y223" s="133">
        <f>SUM($Y$224:$Y$226)</f>
        <v>0.21694329999999998</v>
      </c>
      <c r="Z223" s="129"/>
      <c r="AA223" s="134">
        <f>SUM($AA$224:$AA$226)</f>
        <v>0</v>
      </c>
      <c r="AR223" s="135" t="s">
        <v>119</v>
      </c>
      <c r="AT223" s="135" t="s">
        <v>71</v>
      </c>
      <c r="AU223" s="135" t="s">
        <v>79</v>
      </c>
      <c r="AY223" s="135" t="s">
        <v>141</v>
      </c>
      <c r="BK223" s="136">
        <f>SUM($BK$224:$BK$226)</f>
        <v>0</v>
      </c>
    </row>
    <row r="224" spans="2:64" s="6" customFormat="1" ht="39" customHeight="1">
      <c r="B224" s="23"/>
      <c r="C224" s="138" t="s">
        <v>386</v>
      </c>
      <c r="D224" s="138" t="s">
        <v>142</v>
      </c>
      <c r="E224" s="139" t="s">
        <v>218</v>
      </c>
      <c r="F224" s="212" t="s">
        <v>219</v>
      </c>
      <c r="G224" s="213"/>
      <c r="H224" s="213"/>
      <c r="I224" s="213"/>
      <c r="J224" s="140" t="s">
        <v>145</v>
      </c>
      <c r="K224" s="141">
        <v>81.5</v>
      </c>
      <c r="L224" s="214">
        <v>0</v>
      </c>
      <c r="M224" s="213"/>
      <c r="N224" s="215">
        <f>ROUND($L$224*$K$224,3)</f>
        <v>0</v>
      </c>
      <c r="O224" s="213"/>
      <c r="P224" s="213"/>
      <c r="Q224" s="213"/>
      <c r="R224" s="25"/>
      <c r="T224" s="143"/>
      <c r="U224" s="30" t="s">
        <v>39</v>
      </c>
      <c r="V224" s="144">
        <v>0.1018</v>
      </c>
      <c r="W224" s="144">
        <f>$V$224*$K$224</f>
        <v>8.2967</v>
      </c>
      <c r="X224" s="144">
        <v>0.00241</v>
      </c>
      <c r="Y224" s="144">
        <f>$X$224*$K$224</f>
        <v>0.19641499999999998</v>
      </c>
      <c r="Z224" s="144">
        <v>0</v>
      </c>
      <c r="AA224" s="145">
        <f>$Z$224*$K$224</f>
        <v>0</v>
      </c>
      <c r="AR224" s="6" t="s">
        <v>168</v>
      </c>
      <c r="AT224" s="6" t="s">
        <v>142</v>
      </c>
      <c r="AU224" s="6" t="s">
        <v>119</v>
      </c>
      <c r="AY224" s="6" t="s">
        <v>141</v>
      </c>
      <c r="BE224" s="91">
        <f>IF($U$224="základná",$N$224,0)</f>
        <v>0</v>
      </c>
      <c r="BF224" s="91">
        <f>IF($U$224="znížená",$N$224,0)</f>
        <v>0</v>
      </c>
      <c r="BG224" s="91">
        <f>IF($U$224="zákl. prenesená",$N$224,0)</f>
        <v>0</v>
      </c>
      <c r="BH224" s="91">
        <f>IF($U$224="zníž. prenesená",$N$224,0)</f>
        <v>0</v>
      </c>
      <c r="BI224" s="91">
        <f>IF($U$224="nulová",$N$224,0)</f>
        <v>0</v>
      </c>
      <c r="BJ224" s="6" t="s">
        <v>119</v>
      </c>
      <c r="BK224" s="146">
        <f>ROUND($L$224*$K$224,3)</f>
        <v>0</v>
      </c>
      <c r="BL224" s="6" t="s">
        <v>168</v>
      </c>
    </row>
    <row r="225" spans="2:64" s="6" customFormat="1" ht="27" customHeight="1">
      <c r="B225" s="23"/>
      <c r="C225" s="138" t="s">
        <v>387</v>
      </c>
      <c r="D225" s="138" t="s">
        <v>142</v>
      </c>
      <c r="E225" s="139" t="s">
        <v>388</v>
      </c>
      <c r="F225" s="212" t="s">
        <v>389</v>
      </c>
      <c r="G225" s="213"/>
      <c r="H225" s="213"/>
      <c r="I225" s="213"/>
      <c r="J225" s="140" t="s">
        <v>145</v>
      </c>
      <c r="K225" s="141">
        <v>30.25</v>
      </c>
      <c r="L225" s="214">
        <v>0</v>
      </c>
      <c r="M225" s="213"/>
      <c r="N225" s="215">
        <f>ROUND($L$225*$K$225,3)</f>
        <v>0</v>
      </c>
      <c r="O225" s="213"/>
      <c r="P225" s="213"/>
      <c r="Q225" s="213"/>
      <c r="R225" s="25"/>
      <c r="T225" s="143"/>
      <c r="U225" s="30" t="s">
        <v>39</v>
      </c>
      <c r="V225" s="144">
        <v>0.0935</v>
      </c>
      <c r="W225" s="144">
        <f>$V$225*$K$225</f>
        <v>2.828375</v>
      </c>
      <c r="X225" s="144">
        <v>0.00035</v>
      </c>
      <c r="Y225" s="144">
        <f>$X$225*$K$225</f>
        <v>0.0105875</v>
      </c>
      <c r="Z225" s="144">
        <v>0</v>
      </c>
      <c r="AA225" s="145">
        <f>$Z$225*$K$225</f>
        <v>0</v>
      </c>
      <c r="AR225" s="6" t="s">
        <v>168</v>
      </c>
      <c r="AT225" s="6" t="s">
        <v>142</v>
      </c>
      <c r="AU225" s="6" t="s">
        <v>119</v>
      </c>
      <c r="AY225" s="6" t="s">
        <v>141</v>
      </c>
      <c r="BE225" s="91">
        <f>IF($U$225="základná",$N$225,0)</f>
        <v>0</v>
      </c>
      <c r="BF225" s="91">
        <f>IF($U$225="znížená",$N$225,0)</f>
        <v>0</v>
      </c>
      <c r="BG225" s="91">
        <f>IF($U$225="zákl. prenesená",$N$225,0)</f>
        <v>0</v>
      </c>
      <c r="BH225" s="91">
        <f>IF($U$225="zníž. prenesená",$N$225,0)</f>
        <v>0</v>
      </c>
      <c r="BI225" s="91">
        <f>IF($U$225="nulová",$N$225,0)</f>
        <v>0</v>
      </c>
      <c r="BJ225" s="6" t="s">
        <v>119</v>
      </c>
      <c r="BK225" s="146">
        <f>ROUND($L$225*$K$225,3)</f>
        <v>0</v>
      </c>
      <c r="BL225" s="6" t="s">
        <v>168</v>
      </c>
    </row>
    <row r="226" spans="2:64" s="6" customFormat="1" ht="39" customHeight="1">
      <c r="B226" s="23"/>
      <c r="C226" s="138" t="s">
        <v>390</v>
      </c>
      <c r="D226" s="138" t="s">
        <v>142</v>
      </c>
      <c r="E226" s="139" t="s">
        <v>391</v>
      </c>
      <c r="F226" s="212" t="s">
        <v>392</v>
      </c>
      <c r="G226" s="213"/>
      <c r="H226" s="213"/>
      <c r="I226" s="213"/>
      <c r="J226" s="140" t="s">
        <v>145</v>
      </c>
      <c r="K226" s="141">
        <v>26.16</v>
      </c>
      <c r="L226" s="214">
        <v>0</v>
      </c>
      <c r="M226" s="213"/>
      <c r="N226" s="215">
        <f>ROUND($L$226*$K$226,3)</f>
        <v>0</v>
      </c>
      <c r="O226" s="213"/>
      <c r="P226" s="213"/>
      <c r="Q226" s="213"/>
      <c r="R226" s="25"/>
      <c r="T226" s="143"/>
      <c r="U226" s="30" t="s">
        <v>39</v>
      </c>
      <c r="V226" s="144">
        <v>0.3036</v>
      </c>
      <c r="W226" s="144">
        <f>$V$226*$K$226</f>
        <v>7.942176</v>
      </c>
      <c r="X226" s="144">
        <v>0.00038</v>
      </c>
      <c r="Y226" s="144">
        <f>$X$226*$K$226</f>
        <v>0.009940800000000001</v>
      </c>
      <c r="Z226" s="144">
        <v>0</v>
      </c>
      <c r="AA226" s="145">
        <f>$Z$226*$K$226</f>
        <v>0</v>
      </c>
      <c r="AR226" s="6" t="s">
        <v>168</v>
      </c>
      <c r="AT226" s="6" t="s">
        <v>142</v>
      </c>
      <c r="AU226" s="6" t="s">
        <v>119</v>
      </c>
      <c r="AY226" s="6" t="s">
        <v>141</v>
      </c>
      <c r="BE226" s="91">
        <f>IF($U$226="základná",$N$226,0)</f>
        <v>0</v>
      </c>
      <c r="BF226" s="91">
        <f>IF($U$226="znížená",$N$226,0)</f>
        <v>0</v>
      </c>
      <c r="BG226" s="91">
        <f>IF($U$226="zákl. prenesená",$N$226,0)</f>
        <v>0</v>
      </c>
      <c r="BH226" s="91">
        <f>IF($U$226="zníž. prenesená",$N$226,0)</f>
        <v>0</v>
      </c>
      <c r="BI226" s="91">
        <f>IF($U$226="nulová",$N$226,0)</f>
        <v>0</v>
      </c>
      <c r="BJ226" s="6" t="s">
        <v>119</v>
      </c>
      <c r="BK226" s="146">
        <f>ROUND($L$226*$K$226,3)</f>
        <v>0</v>
      </c>
      <c r="BL226" s="6" t="s">
        <v>168</v>
      </c>
    </row>
    <row r="227" spans="2:63" s="127" customFormat="1" ht="37.5" customHeight="1">
      <c r="B227" s="128"/>
      <c r="C227" s="129"/>
      <c r="D227" s="130" t="s">
        <v>230</v>
      </c>
      <c r="E227" s="129"/>
      <c r="F227" s="129"/>
      <c r="G227" s="129"/>
      <c r="H227" s="129"/>
      <c r="I227" s="129"/>
      <c r="J227" s="129"/>
      <c r="K227" s="129"/>
      <c r="L227" s="129"/>
      <c r="M227" s="129"/>
      <c r="N227" s="220">
        <f>$BK$227</f>
        <v>0</v>
      </c>
      <c r="O227" s="221"/>
      <c r="P227" s="221"/>
      <c r="Q227" s="221"/>
      <c r="R227" s="131"/>
      <c r="T227" s="132"/>
      <c r="U227" s="129"/>
      <c r="V227" s="129"/>
      <c r="W227" s="133">
        <f>$W$228</f>
        <v>17.592000000000002</v>
      </c>
      <c r="X227" s="129"/>
      <c r="Y227" s="133">
        <f>$Y$228</f>
        <v>0.006490000000000001</v>
      </c>
      <c r="Z227" s="129"/>
      <c r="AA227" s="134">
        <f>$AA$228</f>
        <v>0</v>
      </c>
      <c r="AR227" s="135" t="s">
        <v>149</v>
      </c>
      <c r="AT227" s="135" t="s">
        <v>71</v>
      </c>
      <c r="AU227" s="135" t="s">
        <v>72</v>
      </c>
      <c r="AY227" s="135" t="s">
        <v>141</v>
      </c>
      <c r="BK227" s="136">
        <f>$BK$228</f>
        <v>0</v>
      </c>
    </row>
    <row r="228" spans="2:63" s="127" customFormat="1" ht="21" customHeight="1">
      <c r="B228" s="128"/>
      <c r="C228" s="129"/>
      <c r="D228" s="137" t="s">
        <v>231</v>
      </c>
      <c r="E228" s="129"/>
      <c r="F228" s="129"/>
      <c r="G228" s="129"/>
      <c r="H228" s="129"/>
      <c r="I228" s="129"/>
      <c r="J228" s="129"/>
      <c r="K228" s="129"/>
      <c r="L228" s="129"/>
      <c r="M228" s="129"/>
      <c r="N228" s="222">
        <f>$BK$228</f>
        <v>0</v>
      </c>
      <c r="O228" s="221"/>
      <c r="P228" s="221"/>
      <c r="Q228" s="221"/>
      <c r="R228" s="131"/>
      <c r="T228" s="132"/>
      <c r="U228" s="129"/>
      <c r="V228" s="129"/>
      <c r="W228" s="133">
        <f>SUM($W$229:$W$239)</f>
        <v>17.592000000000002</v>
      </c>
      <c r="X228" s="129"/>
      <c r="Y228" s="133">
        <f>SUM($Y$229:$Y$239)</f>
        <v>0.006490000000000001</v>
      </c>
      <c r="Z228" s="129"/>
      <c r="AA228" s="134">
        <f>SUM($AA$229:$AA$239)</f>
        <v>0</v>
      </c>
      <c r="AR228" s="135" t="s">
        <v>149</v>
      </c>
      <c r="AT228" s="135" t="s">
        <v>71</v>
      </c>
      <c r="AU228" s="135" t="s">
        <v>79</v>
      </c>
      <c r="AY228" s="135" t="s">
        <v>141</v>
      </c>
      <c r="BK228" s="136">
        <f>SUM($BK$229:$BK$239)</f>
        <v>0</v>
      </c>
    </row>
    <row r="229" spans="2:64" s="6" customFormat="1" ht="27" customHeight="1">
      <c r="B229" s="23"/>
      <c r="C229" s="138" t="s">
        <v>393</v>
      </c>
      <c r="D229" s="138" t="s">
        <v>142</v>
      </c>
      <c r="E229" s="139" t="s">
        <v>394</v>
      </c>
      <c r="F229" s="212" t="s">
        <v>395</v>
      </c>
      <c r="G229" s="213"/>
      <c r="H229" s="213"/>
      <c r="I229" s="213"/>
      <c r="J229" s="140" t="s">
        <v>167</v>
      </c>
      <c r="K229" s="141">
        <v>4</v>
      </c>
      <c r="L229" s="214">
        <v>0</v>
      </c>
      <c r="M229" s="213"/>
      <c r="N229" s="215">
        <f>ROUND($L$229*$K$229,3)</f>
        <v>0</v>
      </c>
      <c r="O229" s="213"/>
      <c r="P229" s="213"/>
      <c r="Q229" s="213"/>
      <c r="R229" s="25"/>
      <c r="T229" s="143"/>
      <c r="U229" s="30" t="s">
        <v>39</v>
      </c>
      <c r="V229" s="144">
        <v>0.159</v>
      </c>
      <c r="W229" s="144">
        <f>$V$229*$K$229</f>
        <v>0.636</v>
      </c>
      <c r="X229" s="144">
        <v>0</v>
      </c>
      <c r="Y229" s="144">
        <f>$X$229*$K$229</f>
        <v>0</v>
      </c>
      <c r="Z229" s="144">
        <v>0</v>
      </c>
      <c r="AA229" s="145">
        <f>$Z$229*$K$229</f>
        <v>0</v>
      </c>
      <c r="AR229" s="6" t="s">
        <v>363</v>
      </c>
      <c r="AT229" s="6" t="s">
        <v>142</v>
      </c>
      <c r="AU229" s="6" t="s">
        <v>119</v>
      </c>
      <c r="AY229" s="6" t="s">
        <v>141</v>
      </c>
      <c r="BE229" s="91">
        <f>IF($U$229="základná",$N$229,0)</f>
        <v>0</v>
      </c>
      <c r="BF229" s="91">
        <f>IF($U$229="znížená",$N$229,0)</f>
        <v>0</v>
      </c>
      <c r="BG229" s="91">
        <f>IF($U$229="zákl. prenesená",$N$229,0)</f>
        <v>0</v>
      </c>
      <c r="BH229" s="91">
        <f>IF($U$229="zníž. prenesená",$N$229,0)</f>
        <v>0</v>
      </c>
      <c r="BI229" s="91">
        <f>IF($U$229="nulová",$N$229,0)</f>
        <v>0</v>
      </c>
      <c r="BJ229" s="6" t="s">
        <v>119</v>
      </c>
      <c r="BK229" s="146">
        <f>ROUND($L$229*$K$229,3)</f>
        <v>0</v>
      </c>
      <c r="BL229" s="6" t="s">
        <v>363</v>
      </c>
    </row>
    <row r="230" spans="2:64" s="6" customFormat="1" ht="39" customHeight="1">
      <c r="B230" s="23"/>
      <c r="C230" s="138" t="s">
        <v>396</v>
      </c>
      <c r="D230" s="138" t="s">
        <v>142</v>
      </c>
      <c r="E230" s="139" t="s">
        <v>397</v>
      </c>
      <c r="F230" s="212" t="s">
        <v>398</v>
      </c>
      <c r="G230" s="213"/>
      <c r="H230" s="213"/>
      <c r="I230" s="213"/>
      <c r="J230" s="140" t="s">
        <v>167</v>
      </c>
      <c r="K230" s="141">
        <v>1</v>
      </c>
      <c r="L230" s="214">
        <v>0</v>
      </c>
      <c r="M230" s="213"/>
      <c r="N230" s="215">
        <f>ROUND($L$230*$K$230,3)</f>
        <v>0</v>
      </c>
      <c r="O230" s="213"/>
      <c r="P230" s="213"/>
      <c r="Q230" s="213"/>
      <c r="R230" s="25"/>
      <c r="T230" s="143"/>
      <c r="U230" s="30" t="s">
        <v>39</v>
      </c>
      <c r="V230" s="144">
        <v>0.407</v>
      </c>
      <c r="W230" s="144">
        <f>$V$230*$K$230</f>
        <v>0.407</v>
      </c>
      <c r="X230" s="144">
        <v>0</v>
      </c>
      <c r="Y230" s="144">
        <f>$X$230*$K$230</f>
        <v>0</v>
      </c>
      <c r="Z230" s="144">
        <v>0</v>
      </c>
      <c r="AA230" s="145">
        <f>$Z$230*$K$230</f>
        <v>0</v>
      </c>
      <c r="AR230" s="6" t="s">
        <v>363</v>
      </c>
      <c r="AT230" s="6" t="s">
        <v>142</v>
      </c>
      <c r="AU230" s="6" t="s">
        <v>119</v>
      </c>
      <c r="AY230" s="6" t="s">
        <v>141</v>
      </c>
      <c r="BE230" s="91">
        <f>IF($U$230="základná",$N$230,0)</f>
        <v>0</v>
      </c>
      <c r="BF230" s="91">
        <f>IF($U$230="znížená",$N$230,0)</f>
        <v>0</v>
      </c>
      <c r="BG230" s="91">
        <f>IF($U$230="zákl. prenesená",$N$230,0)</f>
        <v>0</v>
      </c>
      <c r="BH230" s="91">
        <f>IF($U$230="zníž. prenesená",$N$230,0)</f>
        <v>0</v>
      </c>
      <c r="BI230" s="91">
        <f>IF($U$230="nulová",$N$230,0)</f>
        <v>0</v>
      </c>
      <c r="BJ230" s="6" t="s">
        <v>119</v>
      </c>
      <c r="BK230" s="146">
        <f>ROUND($L$230*$K$230,3)</f>
        <v>0</v>
      </c>
      <c r="BL230" s="6" t="s">
        <v>363</v>
      </c>
    </row>
    <row r="231" spans="2:64" s="6" customFormat="1" ht="27" customHeight="1">
      <c r="B231" s="23"/>
      <c r="C231" s="138" t="s">
        <v>399</v>
      </c>
      <c r="D231" s="138" t="s">
        <v>142</v>
      </c>
      <c r="E231" s="139" t="s">
        <v>400</v>
      </c>
      <c r="F231" s="212" t="s">
        <v>401</v>
      </c>
      <c r="G231" s="213"/>
      <c r="H231" s="213"/>
      <c r="I231" s="213"/>
      <c r="J231" s="140" t="s">
        <v>167</v>
      </c>
      <c r="K231" s="141">
        <v>5</v>
      </c>
      <c r="L231" s="214">
        <v>0</v>
      </c>
      <c r="M231" s="213"/>
      <c r="N231" s="215">
        <f>ROUND($L$231*$K$231,3)</f>
        <v>0</v>
      </c>
      <c r="O231" s="213"/>
      <c r="P231" s="213"/>
      <c r="Q231" s="213"/>
      <c r="R231" s="25"/>
      <c r="T231" s="143"/>
      <c r="U231" s="30" t="s">
        <v>39</v>
      </c>
      <c r="V231" s="144">
        <v>0.297</v>
      </c>
      <c r="W231" s="144">
        <f>$V$231*$K$231</f>
        <v>1.4849999999999999</v>
      </c>
      <c r="X231" s="144">
        <v>0</v>
      </c>
      <c r="Y231" s="144">
        <f>$X$231*$K$231</f>
        <v>0</v>
      </c>
      <c r="Z231" s="144">
        <v>0</v>
      </c>
      <c r="AA231" s="145">
        <f>$Z$231*$K$231</f>
        <v>0</v>
      </c>
      <c r="AR231" s="6" t="s">
        <v>363</v>
      </c>
      <c r="AT231" s="6" t="s">
        <v>142</v>
      </c>
      <c r="AU231" s="6" t="s">
        <v>119</v>
      </c>
      <c r="AY231" s="6" t="s">
        <v>141</v>
      </c>
      <c r="BE231" s="91">
        <f>IF($U$231="základná",$N$231,0)</f>
        <v>0</v>
      </c>
      <c r="BF231" s="91">
        <f>IF($U$231="znížená",$N$231,0)</f>
        <v>0</v>
      </c>
      <c r="BG231" s="91">
        <f>IF($U$231="zákl. prenesená",$N$231,0)</f>
        <v>0</v>
      </c>
      <c r="BH231" s="91">
        <f>IF($U$231="zníž. prenesená",$N$231,0)</f>
        <v>0</v>
      </c>
      <c r="BI231" s="91">
        <f>IF($U$231="nulová",$N$231,0)</f>
        <v>0</v>
      </c>
      <c r="BJ231" s="6" t="s">
        <v>119</v>
      </c>
      <c r="BK231" s="146">
        <f>ROUND($L$231*$K$231,3)</f>
        <v>0</v>
      </c>
      <c r="BL231" s="6" t="s">
        <v>363</v>
      </c>
    </row>
    <row r="232" spans="2:64" s="6" customFormat="1" ht="27" customHeight="1">
      <c r="B232" s="23"/>
      <c r="C232" s="138" t="s">
        <v>402</v>
      </c>
      <c r="D232" s="138" t="s">
        <v>142</v>
      </c>
      <c r="E232" s="139" t="s">
        <v>403</v>
      </c>
      <c r="F232" s="212" t="s">
        <v>404</v>
      </c>
      <c r="G232" s="213"/>
      <c r="H232" s="213"/>
      <c r="I232" s="213"/>
      <c r="J232" s="140" t="s">
        <v>405</v>
      </c>
      <c r="K232" s="141">
        <v>1</v>
      </c>
      <c r="L232" s="214">
        <v>0</v>
      </c>
      <c r="M232" s="213"/>
      <c r="N232" s="215">
        <f>ROUND($L$232*$K$232,3)</f>
        <v>0</v>
      </c>
      <c r="O232" s="213"/>
      <c r="P232" s="213"/>
      <c r="Q232" s="213"/>
      <c r="R232" s="25"/>
      <c r="T232" s="143"/>
      <c r="U232" s="30" t="s">
        <v>39</v>
      </c>
      <c r="V232" s="144">
        <v>10.324</v>
      </c>
      <c r="W232" s="144">
        <f>$V$232*$K$232</f>
        <v>10.324</v>
      </c>
      <c r="X232" s="144">
        <v>0</v>
      </c>
      <c r="Y232" s="144">
        <f>$X$232*$K$232</f>
        <v>0</v>
      </c>
      <c r="Z232" s="144">
        <v>0</v>
      </c>
      <c r="AA232" s="145">
        <f>$Z$232*$K$232</f>
        <v>0</v>
      </c>
      <c r="AR232" s="6" t="s">
        <v>363</v>
      </c>
      <c r="AT232" s="6" t="s">
        <v>142</v>
      </c>
      <c r="AU232" s="6" t="s">
        <v>119</v>
      </c>
      <c r="AY232" s="6" t="s">
        <v>141</v>
      </c>
      <c r="BE232" s="91">
        <f>IF($U$232="základná",$N$232,0)</f>
        <v>0</v>
      </c>
      <c r="BF232" s="91">
        <f>IF($U$232="znížená",$N$232,0)</f>
        <v>0</v>
      </c>
      <c r="BG232" s="91">
        <f>IF($U$232="zákl. prenesená",$N$232,0)</f>
        <v>0</v>
      </c>
      <c r="BH232" s="91">
        <f>IF($U$232="zníž. prenesená",$N$232,0)</f>
        <v>0</v>
      </c>
      <c r="BI232" s="91">
        <f>IF($U$232="nulová",$N$232,0)</f>
        <v>0</v>
      </c>
      <c r="BJ232" s="6" t="s">
        <v>119</v>
      </c>
      <c r="BK232" s="146">
        <f>ROUND($L$232*$K$232,3)</f>
        <v>0</v>
      </c>
      <c r="BL232" s="6" t="s">
        <v>363</v>
      </c>
    </row>
    <row r="233" spans="2:64" s="6" customFormat="1" ht="27" customHeight="1">
      <c r="B233" s="23"/>
      <c r="C233" s="138" t="s">
        <v>406</v>
      </c>
      <c r="D233" s="138" t="s">
        <v>142</v>
      </c>
      <c r="E233" s="139" t="s">
        <v>407</v>
      </c>
      <c r="F233" s="212" t="s">
        <v>408</v>
      </c>
      <c r="G233" s="213"/>
      <c r="H233" s="213"/>
      <c r="I233" s="213"/>
      <c r="J233" s="140" t="s">
        <v>210</v>
      </c>
      <c r="K233" s="141">
        <v>15</v>
      </c>
      <c r="L233" s="214">
        <v>0</v>
      </c>
      <c r="M233" s="213"/>
      <c r="N233" s="215">
        <f>ROUND($L$233*$K$233,3)</f>
        <v>0</v>
      </c>
      <c r="O233" s="213"/>
      <c r="P233" s="213"/>
      <c r="Q233" s="213"/>
      <c r="R233" s="25"/>
      <c r="T233" s="143"/>
      <c r="U233" s="30" t="s">
        <v>39</v>
      </c>
      <c r="V233" s="144">
        <v>0.048</v>
      </c>
      <c r="W233" s="144">
        <f>$V$233*$K$233</f>
        <v>0.72</v>
      </c>
      <c r="X233" s="144">
        <v>0</v>
      </c>
      <c r="Y233" s="144">
        <f>$X$233*$K$233</f>
        <v>0</v>
      </c>
      <c r="Z233" s="144">
        <v>0</v>
      </c>
      <c r="AA233" s="145">
        <f>$Z$233*$K$233</f>
        <v>0</v>
      </c>
      <c r="AR233" s="6" t="s">
        <v>363</v>
      </c>
      <c r="AT233" s="6" t="s">
        <v>142</v>
      </c>
      <c r="AU233" s="6" t="s">
        <v>119</v>
      </c>
      <c r="AY233" s="6" t="s">
        <v>141</v>
      </c>
      <c r="BE233" s="91">
        <f>IF($U$233="základná",$N$233,0)</f>
        <v>0</v>
      </c>
      <c r="BF233" s="91">
        <f>IF($U$233="znížená",$N$233,0)</f>
        <v>0</v>
      </c>
      <c r="BG233" s="91">
        <f>IF($U$233="zákl. prenesená",$N$233,0)</f>
        <v>0</v>
      </c>
      <c r="BH233" s="91">
        <f>IF($U$233="zníž. prenesená",$N$233,0)</f>
        <v>0</v>
      </c>
      <c r="BI233" s="91">
        <f>IF($U$233="nulová",$N$233,0)</f>
        <v>0</v>
      </c>
      <c r="BJ233" s="6" t="s">
        <v>119</v>
      </c>
      <c r="BK233" s="146">
        <f>ROUND($L$233*$K$233,3)</f>
        <v>0</v>
      </c>
      <c r="BL233" s="6" t="s">
        <v>363</v>
      </c>
    </row>
    <row r="234" spans="2:64" s="6" customFormat="1" ht="27" customHeight="1">
      <c r="B234" s="23"/>
      <c r="C234" s="147" t="s">
        <v>409</v>
      </c>
      <c r="D234" s="147" t="s">
        <v>181</v>
      </c>
      <c r="E234" s="148" t="s">
        <v>410</v>
      </c>
      <c r="F234" s="216" t="s">
        <v>411</v>
      </c>
      <c r="G234" s="217"/>
      <c r="H234" s="217"/>
      <c r="I234" s="217"/>
      <c r="J234" s="149" t="s">
        <v>210</v>
      </c>
      <c r="K234" s="150">
        <v>16.5</v>
      </c>
      <c r="L234" s="218">
        <v>0</v>
      </c>
      <c r="M234" s="217"/>
      <c r="N234" s="219">
        <f>ROUND($L$234*$K$234,3)</f>
        <v>0</v>
      </c>
      <c r="O234" s="213"/>
      <c r="P234" s="213"/>
      <c r="Q234" s="213"/>
      <c r="R234" s="25"/>
      <c r="T234" s="143"/>
      <c r="U234" s="30" t="s">
        <v>39</v>
      </c>
      <c r="V234" s="144">
        <v>0</v>
      </c>
      <c r="W234" s="144">
        <f>$V$234*$K$234</f>
        <v>0</v>
      </c>
      <c r="X234" s="144">
        <v>0.00014</v>
      </c>
      <c r="Y234" s="144">
        <f>$X$234*$K$234</f>
        <v>0.00231</v>
      </c>
      <c r="Z234" s="144">
        <v>0</v>
      </c>
      <c r="AA234" s="145">
        <f>$Z$234*$K$234</f>
        <v>0</v>
      </c>
      <c r="AR234" s="6" t="s">
        <v>412</v>
      </c>
      <c r="AT234" s="6" t="s">
        <v>181</v>
      </c>
      <c r="AU234" s="6" t="s">
        <v>119</v>
      </c>
      <c r="AY234" s="6" t="s">
        <v>141</v>
      </c>
      <c r="BE234" s="91">
        <f>IF($U$234="základná",$N$234,0)</f>
        <v>0</v>
      </c>
      <c r="BF234" s="91">
        <f>IF($U$234="znížená",$N$234,0)</f>
        <v>0</v>
      </c>
      <c r="BG234" s="91">
        <f>IF($U$234="zákl. prenesená",$N$234,0)</f>
        <v>0</v>
      </c>
      <c r="BH234" s="91">
        <f>IF($U$234="zníž. prenesená",$N$234,0)</f>
        <v>0</v>
      </c>
      <c r="BI234" s="91">
        <f>IF($U$234="nulová",$N$234,0)</f>
        <v>0</v>
      </c>
      <c r="BJ234" s="6" t="s">
        <v>119</v>
      </c>
      <c r="BK234" s="146">
        <f>ROUND($L$234*$K$234,3)</f>
        <v>0</v>
      </c>
      <c r="BL234" s="6" t="s">
        <v>412</v>
      </c>
    </row>
    <row r="235" spans="2:64" s="6" customFormat="1" ht="27" customHeight="1">
      <c r="B235" s="23"/>
      <c r="C235" s="138" t="s">
        <v>413</v>
      </c>
      <c r="D235" s="138" t="s">
        <v>142</v>
      </c>
      <c r="E235" s="139" t="s">
        <v>414</v>
      </c>
      <c r="F235" s="212" t="s">
        <v>415</v>
      </c>
      <c r="G235" s="213"/>
      <c r="H235" s="213"/>
      <c r="I235" s="213"/>
      <c r="J235" s="140" t="s">
        <v>210</v>
      </c>
      <c r="K235" s="141">
        <v>20</v>
      </c>
      <c r="L235" s="214">
        <v>0</v>
      </c>
      <c r="M235" s="213"/>
      <c r="N235" s="215">
        <f>ROUND($L$235*$K$235,3)</f>
        <v>0</v>
      </c>
      <c r="O235" s="213"/>
      <c r="P235" s="213"/>
      <c r="Q235" s="213"/>
      <c r="R235" s="25"/>
      <c r="T235" s="143"/>
      <c r="U235" s="30" t="s">
        <v>39</v>
      </c>
      <c r="V235" s="144">
        <v>0.054</v>
      </c>
      <c r="W235" s="144">
        <f>$V$235*$K$235</f>
        <v>1.08</v>
      </c>
      <c r="X235" s="144">
        <v>0</v>
      </c>
      <c r="Y235" s="144">
        <f>$X$235*$K$235</f>
        <v>0</v>
      </c>
      <c r="Z235" s="144">
        <v>0</v>
      </c>
      <c r="AA235" s="145">
        <f>$Z$235*$K$235</f>
        <v>0</v>
      </c>
      <c r="AR235" s="6" t="s">
        <v>363</v>
      </c>
      <c r="AT235" s="6" t="s">
        <v>142</v>
      </c>
      <c r="AU235" s="6" t="s">
        <v>119</v>
      </c>
      <c r="AY235" s="6" t="s">
        <v>141</v>
      </c>
      <c r="BE235" s="91">
        <f>IF($U$235="základná",$N$235,0)</f>
        <v>0</v>
      </c>
      <c r="BF235" s="91">
        <f>IF($U$235="znížená",$N$235,0)</f>
        <v>0</v>
      </c>
      <c r="BG235" s="91">
        <f>IF($U$235="zákl. prenesená",$N$235,0)</f>
        <v>0</v>
      </c>
      <c r="BH235" s="91">
        <f>IF($U$235="zníž. prenesená",$N$235,0)</f>
        <v>0</v>
      </c>
      <c r="BI235" s="91">
        <f>IF($U$235="nulová",$N$235,0)</f>
        <v>0</v>
      </c>
      <c r="BJ235" s="6" t="s">
        <v>119</v>
      </c>
      <c r="BK235" s="146">
        <f>ROUND($L$235*$K$235,3)</f>
        <v>0</v>
      </c>
      <c r="BL235" s="6" t="s">
        <v>363</v>
      </c>
    </row>
    <row r="236" spans="2:64" s="6" customFormat="1" ht="27" customHeight="1">
      <c r="B236" s="23"/>
      <c r="C236" s="147" t="s">
        <v>416</v>
      </c>
      <c r="D236" s="147" t="s">
        <v>181</v>
      </c>
      <c r="E236" s="148" t="s">
        <v>417</v>
      </c>
      <c r="F236" s="216" t="s">
        <v>418</v>
      </c>
      <c r="G236" s="217"/>
      <c r="H236" s="217"/>
      <c r="I236" s="217"/>
      <c r="J236" s="149" t="s">
        <v>210</v>
      </c>
      <c r="K236" s="150">
        <v>22</v>
      </c>
      <c r="L236" s="218">
        <v>0</v>
      </c>
      <c r="M236" s="217"/>
      <c r="N236" s="219">
        <f>ROUND($L$236*$K$236,3)</f>
        <v>0</v>
      </c>
      <c r="O236" s="213"/>
      <c r="P236" s="213"/>
      <c r="Q236" s="213"/>
      <c r="R236" s="25"/>
      <c r="T236" s="143"/>
      <c r="U236" s="30" t="s">
        <v>39</v>
      </c>
      <c r="V236" s="144">
        <v>0</v>
      </c>
      <c r="W236" s="144">
        <f>$V$236*$K$236</f>
        <v>0</v>
      </c>
      <c r="X236" s="144">
        <v>0.00019</v>
      </c>
      <c r="Y236" s="144">
        <f>$X$236*$K$236</f>
        <v>0.0041800000000000006</v>
      </c>
      <c r="Z236" s="144">
        <v>0</v>
      </c>
      <c r="AA236" s="145">
        <f>$Z$236*$K$236</f>
        <v>0</v>
      </c>
      <c r="AR236" s="6" t="s">
        <v>412</v>
      </c>
      <c r="AT236" s="6" t="s">
        <v>181</v>
      </c>
      <c r="AU236" s="6" t="s">
        <v>119</v>
      </c>
      <c r="AY236" s="6" t="s">
        <v>141</v>
      </c>
      <c r="BE236" s="91">
        <f>IF($U$236="základná",$N$236,0)</f>
        <v>0</v>
      </c>
      <c r="BF236" s="91">
        <f>IF($U$236="znížená",$N$236,0)</f>
        <v>0</v>
      </c>
      <c r="BG236" s="91">
        <f>IF($U$236="zákl. prenesená",$N$236,0)</f>
        <v>0</v>
      </c>
      <c r="BH236" s="91">
        <f>IF($U$236="zníž. prenesená",$N$236,0)</f>
        <v>0</v>
      </c>
      <c r="BI236" s="91">
        <f>IF($U$236="nulová",$N$236,0)</f>
        <v>0</v>
      </c>
      <c r="BJ236" s="6" t="s">
        <v>119</v>
      </c>
      <c r="BK236" s="146">
        <f>ROUND($L$236*$K$236,3)</f>
        <v>0</v>
      </c>
      <c r="BL236" s="6" t="s">
        <v>412</v>
      </c>
    </row>
    <row r="237" spans="2:64" s="6" customFormat="1" ht="27" customHeight="1">
      <c r="B237" s="23"/>
      <c r="C237" s="138" t="s">
        <v>419</v>
      </c>
      <c r="D237" s="138" t="s">
        <v>142</v>
      </c>
      <c r="E237" s="139" t="s">
        <v>420</v>
      </c>
      <c r="F237" s="212" t="s">
        <v>421</v>
      </c>
      <c r="G237" s="213"/>
      <c r="H237" s="213"/>
      <c r="I237" s="213"/>
      <c r="J237" s="140" t="s">
        <v>167</v>
      </c>
      <c r="K237" s="141">
        <v>4</v>
      </c>
      <c r="L237" s="214">
        <v>0</v>
      </c>
      <c r="M237" s="213"/>
      <c r="N237" s="215">
        <f>ROUND($L$237*$K$237,3)</f>
        <v>0</v>
      </c>
      <c r="O237" s="213"/>
      <c r="P237" s="213"/>
      <c r="Q237" s="213"/>
      <c r="R237" s="25"/>
      <c r="T237" s="143"/>
      <c r="U237" s="30" t="s">
        <v>39</v>
      </c>
      <c r="V237" s="144">
        <v>0.285</v>
      </c>
      <c r="W237" s="144">
        <f>$V$237*$K$237</f>
        <v>1.14</v>
      </c>
      <c r="X237" s="144">
        <v>0</v>
      </c>
      <c r="Y237" s="144">
        <f>$X$237*$K$237</f>
        <v>0</v>
      </c>
      <c r="Z237" s="144">
        <v>0</v>
      </c>
      <c r="AA237" s="145">
        <f>$Z$237*$K$237</f>
        <v>0</v>
      </c>
      <c r="AR237" s="6" t="s">
        <v>363</v>
      </c>
      <c r="AT237" s="6" t="s">
        <v>142</v>
      </c>
      <c r="AU237" s="6" t="s">
        <v>119</v>
      </c>
      <c r="AY237" s="6" t="s">
        <v>141</v>
      </c>
      <c r="BE237" s="91">
        <f>IF($U$237="základná",$N$237,0)</f>
        <v>0</v>
      </c>
      <c r="BF237" s="91">
        <f>IF($U$237="znížená",$N$237,0)</f>
        <v>0</v>
      </c>
      <c r="BG237" s="91">
        <f>IF($U$237="zákl. prenesená",$N$237,0)</f>
        <v>0</v>
      </c>
      <c r="BH237" s="91">
        <f>IF($U$237="zníž. prenesená",$N$237,0)</f>
        <v>0</v>
      </c>
      <c r="BI237" s="91">
        <f>IF($U$237="nulová",$N$237,0)</f>
        <v>0</v>
      </c>
      <c r="BJ237" s="6" t="s">
        <v>119</v>
      </c>
      <c r="BK237" s="146">
        <f>ROUND($L$237*$K$237,3)</f>
        <v>0</v>
      </c>
      <c r="BL237" s="6" t="s">
        <v>363</v>
      </c>
    </row>
    <row r="238" spans="2:64" s="6" customFormat="1" ht="15.75" customHeight="1">
      <c r="B238" s="23"/>
      <c r="C238" s="138" t="s">
        <v>422</v>
      </c>
      <c r="D238" s="138" t="s">
        <v>142</v>
      </c>
      <c r="E238" s="139" t="s">
        <v>423</v>
      </c>
      <c r="F238" s="212" t="s">
        <v>424</v>
      </c>
      <c r="G238" s="213"/>
      <c r="H238" s="213"/>
      <c r="I238" s="213"/>
      <c r="J238" s="140" t="s">
        <v>167</v>
      </c>
      <c r="K238" s="141">
        <v>1</v>
      </c>
      <c r="L238" s="214">
        <v>0</v>
      </c>
      <c r="M238" s="213"/>
      <c r="N238" s="215">
        <f>ROUND($L$238*$K$238,3)</f>
        <v>0</v>
      </c>
      <c r="O238" s="213"/>
      <c r="P238" s="213"/>
      <c r="Q238" s="213"/>
      <c r="R238" s="25"/>
      <c r="T238" s="143"/>
      <c r="U238" s="30" t="s">
        <v>39</v>
      </c>
      <c r="V238" s="144">
        <v>0.25</v>
      </c>
      <c r="W238" s="144">
        <f>$V$238*$K$238</f>
        <v>0.25</v>
      </c>
      <c r="X238" s="144">
        <v>0</v>
      </c>
      <c r="Y238" s="144">
        <f>$X$238*$K$238</f>
        <v>0</v>
      </c>
      <c r="Z238" s="144">
        <v>0</v>
      </c>
      <c r="AA238" s="145">
        <f>$Z$238*$K$238</f>
        <v>0</v>
      </c>
      <c r="AR238" s="6" t="s">
        <v>363</v>
      </c>
      <c r="AT238" s="6" t="s">
        <v>142</v>
      </c>
      <c r="AU238" s="6" t="s">
        <v>119</v>
      </c>
      <c r="AY238" s="6" t="s">
        <v>141</v>
      </c>
      <c r="BE238" s="91">
        <f>IF($U$238="základná",$N$238,0)</f>
        <v>0</v>
      </c>
      <c r="BF238" s="91">
        <f>IF($U$238="znížená",$N$238,0)</f>
        <v>0</v>
      </c>
      <c r="BG238" s="91">
        <f>IF($U$238="zákl. prenesená",$N$238,0)</f>
        <v>0</v>
      </c>
      <c r="BH238" s="91">
        <f>IF($U$238="zníž. prenesená",$N$238,0)</f>
        <v>0</v>
      </c>
      <c r="BI238" s="91">
        <f>IF($U$238="nulová",$N$238,0)</f>
        <v>0</v>
      </c>
      <c r="BJ238" s="6" t="s">
        <v>119</v>
      </c>
      <c r="BK238" s="146">
        <f>ROUND($L$238*$K$238,3)</f>
        <v>0</v>
      </c>
      <c r="BL238" s="6" t="s">
        <v>363</v>
      </c>
    </row>
    <row r="239" spans="2:64" s="6" customFormat="1" ht="27" customHeight="1">
      <c r="B239" s="23"/>
      <c r="C239" s="138" t="s">
        <v>425</v>
      </c>
      <c r="D239" s="138" t="s">
        <v>142</v>
      </c>
      <c r="E239" s="139" t="s">
        <v>426</v>
      </c>
      <c r="F239" s="212" t="s">
        <v>427</v>
      </c>
      <c r="G239" s="213"/>
      <c r="H239" s="213"/>
      <c r="I239" s="213"/>
      <c r="J239" s="140" t="s">
        <v>167</v>
      </c>
      <c r="K239" s="141">
        <v>5</v>
      </c>
      <c r="L239" s="214">
        <v>0</v>
      </c>
      <c r="M239" s="213"/>
      <c r="N239" s="215">
        <f>ROUND($L$239*$K$239,3)</f>
        <v>0</v>
      </c>
      <c r="O239" s="213"/>
      <c r="P239" s="213"/>
      <c r="Q239" s="213"/>
      <c r="R239" s="25"/>
      <c r="T239" s="143"/>
      <c r="U239" s="30" t="s">
        <v>39</v>
      </c>
      <c r="V239" s="144">
        <v>0.31</v>
      </c>
      <c r="W239" s="144">
        <f>$V$239*$K$239</f>
        <v>1.55</v>
      </c>
      <c r="X239" s="144">
        <v>0</v>
      </c>
      <c r="Y239" s="144">
        <f>$X$239*$K$239</f>
        <v>0</v>
      </c>
      <c r="Z239" s="144">
        <v>0</v>
      </c>
      <c r="AA239" s="145">
        <f>$Z$239*$K$239</f>
        <v>0</v>
      </c>
      <c r="AR239" s="6" t="s">
        <v>363</v>
      </c>
      <c r="AT239" s="6" t="s">
        <v>142</v>
      </c>
      <c r="AU239" s="6" t="s">
        <v>119</v>
      </c>
      <c r="AY239" s="6" t="s">
        <v>141</v>
      </c>
      <c r="BE239" s="91">
        <f>IF($U$239="základná",$N$239,0)</f>
        <v>0</v>
      </c>
      <c r="BF239" s="91">
        <f>IF($U$239="znížená",$N$239,0)</f>
        <v>0</v>
      </c>
      <c r="BG239" s="91">
        <f>IF($U$239="zákl. prenesená",$N$239,0)</f>
        <v>0</v>
      </c>
      <c r="BH239" s="91">
        <f>IF($U$239="zníž. prenesená",$N$239,0)</f>
        <v>0</v>
      </c>
      <c r="BI239" s="91">
        <f>IF($U$239="nulová",$N$239,0)</f>
        <v>0</v>
      </c>
      <c r="BJ239" s="6" t="s">
        <v>119</v>
      </c>
      <c r="BK239" s="146">
        <f>ROUND($L$239*$K$239,3)</f>
        <v>0</v>
      </c>
      <c r="BL239" s="6" t="s">
        <v>363</v>
      </c>
    </row>
    <row r="240" spans="2:63" s="6" customFormat="1" ht="51" customHeight="1">
      <c r="B240" s="23"/>
      <c r="C240" s="24"/>
      <c r="D240" s="130" t="s">
        <v>220</v>
      </c>
      <c r="E240" s="24"/>
      <c r="F240" s="24"/>
      <c r="G240" s="24"/>
      <c r="H240" s="24"/>
      <c r="I240" s="24"/>
      <c r="J240" s="24"/>
      <c r="K240" s="24"/>
      <c r="L240" s="24"/>
      <c r="M240" s="24"/>
      <c r="N240" s="220">
        <f>$BK$240</f>
        <v>0</v>
      </c>
      <c r="O240" s="178"/>
      <c r="P240" s="178"/>
      <c r="Q240" s="178"/>
      <c r="R240" s="25"/>
      <c r="T240" s="151"/>
      <c r="U240" s="42"/>
      <c r="V240" s="42"/>
      <c r="W240" s="42"/>
      <c r="X240" s="42"/>
      <c r="Y240" s="42"/>
      <c r="Z240" s="42"/>
      <c r="AA240" s="44"/>
      <c r="AT240" s="6" t="s">
        <v>71</v>
      </c>
      <c r="AU240" s="6" t="s">
        <v>72</v>
      </c>
      <c r="AY240" s="6" t="s">
        <v>221</v>
      </c>
      <c r="BK240" s="146">
        <v>0</v>
      </c>
    </row>
    <row r="241" spans="2:18" s="6" customFormat="1" ht="7.5" customHeight="1">
      <c r="B241" s="45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7"/>
    </row>
    <row r="242" s="2" customFormat="1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$N$240</f>
        <v>0</v>
      </c>
    </row>
  </sheetData>
  <sheetProtection password="CC35" sheet="1" objects="1" scenarios="1" formatColumns="0" formatRows="0" sort="0" autoFilter="0"/>
  <mergeCells count="363">
    <mergeCell ref="F233:I233"/>
    <mergeCell ref="S2:AC2"/>
    <mergeCell ref="N227:Q227"/>
    <mergeCell ref="N228:Q228"/>
    <mergeCell ref="N240:Q240"/>
    <mergeCell ref="H1:K1"/>
    <mergeCell ref="N211:Q211"/>
    <mergeCell ref="N215:Q215"/>
    <mergeCell ref="N221:Q221"/>
    <mergeCell ref="N223:Q223"/>
    <mergeCell ref="F239:I239"/>
    <mergeCell ref="L239:M239"/>
    <mergeCell ref="N239:Q239"/>
    <mergeCell ref="F236:I236"/>
    <mergeCell ref="L236:M236"/>
    <mergeCell ref="N236:Q236"/>
    <mergeCell ref="N139:Q139"/>
    <mergeCell ref="N149:Q149"/>
    <mergeCell ref="N151:Q151"/>
    <mergeCell ref="N176:Q176"/>
    <mergeCell ref="N193:Q193"/>
    <mergeCell ref="N200:Q200"/>
    <mergeCell ref="N162:Q162"/>
    <mergeCell ref="N152:Q152"/>
    <mergeCell ref="F237:I237"/>
    <mergeCell ref="L237:M237"/>
    <mergeCell ref="N237:Q237"/>
    <mergeCell ref="F238:I238"/>
    <mergeCell ref="L238:M238"/>
    <mergeCell ref="N238:Q238"/>
    <mergeCell ref="F235:I235"/>
    <mergeCell ref="L235:M235"/>
    <mergeCell ref="N235:Q235"/>
    <mergeCell ref="L233:M233"/>
    <mergeCell ref="N233:Q233"/>
    <mergeCell ref="F234:I234"/>
    <mergeCell ref="L234:M234"/>
    <mergeCell ref="N234:Q234"/>
    <mergeCell ref="F231:I231"/>
    <mergeCell ref="L231:M231"/>
    <mergeCell ref="N231:Q231"/>
    <mergeCell ref="F232:I232"/>
    <mergeCell ref="L232:M232"/>
    <mergeCell ref="N232:Q232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2:I222"/>
    <mergeCell ref="L222:M222"/>
    <mergeCell ref="N222:Q222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4:I214"/>
    <mergeCell ref="L214:M214"/>
    <mergeCell ref="N214:Q214"/>
    <mergeCell ref="F216:I216"/>
    <mergeCell ref="L216:M216"/>
    <mergeCell ref="N216:Q216"/>
    <mergeCell ref="F212:I212"/>
    <mergeCell ref="L212:M212"/>
    <mergeCell ref="N212:Q212"/>
    <mergeCell ref="F213:I213"/>
    <mergeCell ref="L213:M213"/>
    <mergeCell ref="N213:Q213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2:I202"/>
    <mergeCell ref="L202:M202"/>
    <mergeCell ref="N202:Q202"/>
    <mergeCell ref="F204:I204"/>
    <mergeCell ref="L204:M204"/>
    <mergeCell ref="N204:Q204"/>
    <mergeCell ref="N203:Q203"/>
    <mergeCell ref="F199:I199"/>
    <mergeCell ref="L199:M199"/>
    <mergeCell ref="N199:Q199"/>
    <mergeCell ref="F201:I201"/>
    <mergeCell ref="L201:M201"/>
    <mergeCell ref="N201:Q201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2:I192"/>
    <mergeCell ref="L192:M192"/>
    <mergeCell ref="N192:Q192"/>
    <mergeCell ref="F194:I194"/>
    <mergeCell ref="L194:M194"/>
    <mergeCell ref="N194:Q194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5:I175"/>
    <mergeCell ref="L175:M175"/>
    <mergeCell ref="N175:Q175"/>
    <mergeCell ref="F177:I177"/>
    <mergeCell ref="L177:M177"/>
    <mergeCell ref="N177:Q177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5:I155"/>
    <mergeCell ref="L155:M155"/>
    <mergeCell ref="N155:Q155"/>
    <mergeCell ref="F157:I157"/>
    <mergeCell ref="L157:M157"/>
    <mergeCell ref="N157:Q157"/>
    <mergeCell ref="N156:Q156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50:I150"/>
    <mergeCell ref="L150:M150"/>
    <mergeCell ref="N150:Q150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6:I136"/>
    <mergeCell ref="L136:M136"/>
    <mergeCell ref="N136:Q136"/>
    <mergeCell ref="N133:Q133"/>
    <mergeCell ref="N134:Q134"/>
    <mergeCell ref="N135:Q135"/>
    <mergeCell ref="F125:P125"/>
    <mergeCell ref="M127:P127"/>
    <mergeCell ref="M129:Q129"/>
    <mergeCell ref="M130:Q130"/>
    <mergeCell ref="N114:Q114"/>
    <mergeCell ref="L116:Q116"/>
    <mergeCell ref="C122:Q122"/>
    <mergeCell ref="F124:P124"/>
    <mergeCell ref="D112:H112"/>
    <mergeCell ref="N112:Q112"/>
    <mergeCell ref="D113:H113"/>
    <mergeCell ref="N113:Q113"/>
    <mergeCell ref="D110:H110"/>
    <mergeCell ref="N110:Q110"/>
    <mergeCell ref="D111:H111"/>
    <mergeCell ref="N111:Q111"/>
    <mergeCell ref="N105:Q105"/>
    <mergeCell ref="N106:Q106"/>
    <mergeCell ref="N108:Q108"/>
    <mergeCell ref="D109:H109"/>
    <mergeCell ref="N109:Q109"/>
    <mergeCell ref="N101:Q101"/>
    <mergeCell ref="N102:Q102"/>
    <mergeCell ref="N103:Q103"/>
    <mergeCell ref="N104:Q104"/>
    <mergeCell ref="N97:Q97"/>
    <mergeCell ref="N98:Q98"/>
    <mergeCell ref="N99:Q99"/>
    <mergeCell ref="N100:Q100"/>
    <mergeCell ref="N93:Q93"/>
    <mergeCell ref="N94:Q94"/>
    <mergeCell ref="N95:Q95"/>
    <mergeCell ref="N96:Q96"/>
    <mergeCell ref="N89:Q89"/>
    <mergeCell ref="N90:Q90"/>
    <mergeCell ref="N91:Q91"/>
    <mergeCell ref="N92:Q92"/>
    <mergeCell ref="M84:Q84"/>
    <mergeCell ref="C86:G86"/>
    <mergeCell ref="N86:Q86"/>
    <mergeCell ref="N88:Q88"/>
    <mergeCell ref="F78:P78"/>
    <mergeCell ref="F79:P79"/>
    <mergeCell ref="M81:P81"/>
    <mergeCell ref="M83:Q83"/>
    <mergeCell ref="H33:J33"/>
    <mergeCell ref="M33:P33"/>
    <mergeCell ref="L35:P35"/>
    <mergeCell ref="C76:Q76"/>
    <mergeCell ref="H31:J31"/>
    <mergeCell ref="M31:P31"/>
    <mergeCell ref="H32:J32"/>
    <mergeCell ref="M32:P32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32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7"/>
      <c r="B1" s="154"/>
      <c r="C1" s="154"/>
      <c r="D1" s="155" t="s">
        <v>1</v>
      </c>
      <c r="E1" s="154"/>
      <c r="F1" s="156" t="s">
        <v>432</v>
      </c>
      <c r="G1" s="156"/>
      <c r="H1" s="223" t="s">
        <v>433</v>
      </c>
      <c r="I1" s="223"/>
      <c r="J1" s="223"/>
      <c r="K1" s="223"/>
      <c r="L1" s="156" t="s">
        <v>434</v>
      </c>
      <c r="M1" s="154"/>
      <c r="N1" s="154"/>
      <c r="O1" s="155" t="s">
        <v>96</v>
      </c>
      <c r="P1" s="154"/>
      <c r="Q1" s="154"/>
      <c r="R1" s="154"/>
      <c r="S1" s="156" t="s">
        <v>435</v>
      </c>
      <c r="T1" s="156"/>
      <c r="U1" s="157"/>
      <c r="V1" s="15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2" t="s">
        <v>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96" t="s">
        <v>5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73" t="s">
        <v>97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2"/>
      <c r="T4" s="13" t="s">
        <v>9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14</v>
      </c>
      <c r="E6" s="11"/>
      <c r="F6" s="201" t="str">
        <f>'Rekapitulácia stavby'!$K$6</f>
        <v>ZŠ na ul. 17 novembra v Sabinove  - Oprava sociálnych zariadení a hygienických kútikov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1"/>
      <c r="R6" s="12"/>
    </row>
    <row r="7" spans="2:18" s="6" customFormat="1" ht="37.5" customHeight="1">
      <c r="B7" s="23"/>
      <c r="C7" s="24"/>
      <c r="D7" s="17" t="s">
        <v>98</v>
      </c>
      <c r="E7" s="24"/>
      <c r="F7" s="164" t="s">
        <v>428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24"/>
      <c r="R7" s="25"/>
    </row>
    <row r="8" spans="2:18" s="6" customFormat="1" ht="15" customHeight="1">
      <c r="B8" s="23"/>
      <c r="C8" s="24"/>
      <c r="D8" s="18" t="s">
        <v>16</v>
      </c>
      <c r="E8" s="24"/>
      <c r="F8" s="16"/>
      <c r="G8" s="24"/>
      <c r="H8" s="24"/>
      <c r="I8" s="24"/>
      <c r="J8" s="24"/>
      <c r="K8" s="24"/>
      <c r="L8" s="24"/>
      <c r="M8" s="18" t="s">
        <v>17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18</v>
      </c>
      <c r="E9" s="24"/>
      <c r="F9" s="16" t="s">
        <v>19</v>
      </c>
      <c r="G9" s="24"/>
      <c r="H9" s="24"/>
      <c r="I9" s="24"/>
      <c r="J9" s="24"/>
      <c r="K9" s="24"/>
      <c r="L9" s="24"/>
      <c r="M9" s="18" t="s">
        <v>20</v>
      </c>
      <c r="N9" s="24"/>
      <c r="O9" s="199" t="str">
        <f>'Rekapitulácia stavby'!$AN$8</f>
        <v>10.02.2014</v>
      </c>
      <c r="P9" s="17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22</v>
      </c>
      <c r="E11" s="24"/>
      <c r="F11" s="24"/>
      <c r="G11" s="24"/>
      <c r="H11" s="24"/>
      <c r="I11" s="24"/>
      <c r="J11" s="24"/>
      <c r="K11" s="24"/>
      <c r="L11" s="24"/>
      <c r="M11" s="18" t="s">
        <v>23</v>
      </c>
      <c r="N11" s="24"/>
      <c r="O11" s="162">
        <f>IF('Rekapitulácia stavby'!$AN$10="","",'Rekapitulácia stavby'!$AN$10)</f>
      </c>
      <c r="P11" s="17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IF('Rekapitulácia stavby'!$E$11="","",'Rekapitulácia stavby'!$E$11)</f>
        <v> </v>
      </c>
      <c r="F12" s="24"/>
      <c r="G12" s="24"/>
      <c r="H12" s="24"/>
      <c r="I12" s="24"/>
      <c r="J12" s="24"/>
      <c r="K12" s="24"/>
      <c r="L12" s="24"/>
      <c r="M12" s="18" t="s">
        <v>24</v>
      </c>
      <c r="N12" s="24"/>
      <c r="O12" s="162">
        <f>IF('Rekapitulácia stavby'!$AN$11="","",'Rekapitulácia stavby'!$AN$11)</f>
      </c>
      <c r="P12" s="17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25</v>
      </c>
      <c r="E14" s="24"/>
      <c r="F14" s="24"/>
      <c r="G14" s="24"/>
      <c r="H14" s="24"/>
      <c r="I14" s="24"/>
      <c r="J14" s="24"/>
      <c r="K14" s="24"/>
      <c r="L14" s="24"/>
      <c r="M14" s="18" t="s">
        <v>23</v>
      </c>
      <c r="N14" s="24"/>
      <c r="O14" s="200"/>
      <c r="P14" s="178"/>
      <c r="Q14" s="24"/>
      <c r="R14" s="25"/>
    </row>
    <row r="15" spans="2:18" s="6" customFormat="1" ht="18.75" customHeight="1">
      <c r="B15" s="23"/>
      <c r="C15" s="24"/>
      <c r="D15" s="24"/>
      <c r="E15" s="200" t="s">
        <v>100</v>
      </c>
      <c r="F15" s="178"/>
      <c r="G15" s="178"/>
      <c r="H15" s="178"/>
      <c r="I15" s="178"/>
      <c r="J15" s="178"/>
      <c r="K15" s="178"/>
      <c r="L15" s="178"/>
      <c r="M15" s="18" t="s">
        <v>24</v>
      </c>
      <c r="N15" s="24"/>
      <c r="O15" s="200"/>
      <c r="P15" s="17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27</v>
      </c>
      <c r="E17" s="24"/>
      <c r="F17" s="24"/>
      <c r="G17" s="24"/>
      <c r="H17" s="24"/>
      <c r="I17" s="24"/>
      <c r="J17" s="24"/>
      <c r="K17" s="24"/>
      <c r="L17" s="24"/>
      <c r="M17" s="18" t="s">
        <v>23</v>
      </c>
      <c r="N17" s="24"/>
      <c r="O17" s="162" t="s">
        <v>28</v>
      </c>
      <c r="P17" s="178"/>
      <c r="Q17" s="24"/>
      <c r="R17" s="25"/>
    </row>
    <row r="18" spans="2:18" s="6" customFormat="1" ht="18.75" customHeight="1">
      <c r="B18" s="23"/>
      <c r="C18" s="24"/>
      <c r="D18" s="24"/>
      <c r="E18" s="16" t="s">
        <v>29</v>
      </c>
      <c r="F18" s="24"/>
      <c r="G18" s="24"/>
      <c r="H18" s="24"/>
      <c r="I18" s="24"/>
      <c r="J18" s="24"/>
      <c r="K18" s="24"/>
      <c r="L18" s="24"/>
      <c r="M18" s="18" t="s">
        <v>24</v>
      </c>
      <c r="N18" s="24"/>
      <c r="O18" s="162"/>
      <c r="P18" s="17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32</v>
      </c>
      <c r="E20" s="24"/>
      <c r="F20" s="24"/>
      <c r="G20" s="24"/>
      <c r="H20" s="24"/>
      <c r="I20" s="24"/>
      <c r="J20" s="24"/>
      <c r="K20" s="24"/>
      <c r="L20" s="24"/>
      <c r="M20" s="18" t="s">
        <v>23</v>
      </c>
      <c r="N20" s="24"/>
      <c r="O20" s="162">
        <f>IF('Rekapitulácia stavby'!$AN$19="","",'Rekapitulácia stavby'!$AN$19)</f>
      </c>
      <c r="P20" s="178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IF('Rekapitulácia stavby'!$E$20="","",'Rekapitulácia stavby'!$E$20)</f>
        <v> </v>
      </c>
      <c r="F21" s="24"/>
      <c r="G21" s="24"/>
      <c r="H21" s="24"/>
      <c r="I21" s="24"/>
      <c r="J21" s="24"/>
      <c r="K21" s="24"/>
      <c r="L21" s="24"/>
      <c r="M21" s="18" t="s">
        <v>24</v>
      </c>
      <c r="N21" s="24"/>
      <c r="O21" s="162">
        <f>IF('Rekapitulácia stavby'!$AN$20="","",'Rekapitulácia stavby'!$AN$20)</f>
      </c>
      <c r="P21" s="17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7.5" customHeight="1">
      <c r="B23" s="23"/>
      <c r="C23" s="2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4"/>
      <c r="R23" s="25"/>
    </row>
    <row r="24" spans="2:18" s="6" customFormat="1" ht="15" customHeight="1">
      <c r="B24" s="23"/>
      <c r="C24" s="24"/>
      <c r="D24" s="99" t="s">
        <v>101</v>
      </c>
      <c r="E24" s="24"/>
      <c r="F24" s="24"/>
      <c r="G24" s="24"/>
      <c r="H24" s="24"/>
      <c r="I24" s="24"/>
      <c r="J24" s="24"/>
      <c r="K24" s="24"/>
      <c r="L24" s="24"/>
      <c r="M24" s="166">
        <f>$N$88</f>
        <v>0</v>
      </c>
      <c r="N24" s="178"/>
      <c r="O24" s="178"/>
      <c r="P24" s="178"/>
      <c r="Q24" s="24"/>
      <c r="R24" s="25"/>
    </row>
    <row r="25" spans="2:18" s="6" customFormat="1" ht="15" customHeight="1">
      <c r="B25" s="23"/>
      <c r="C25" s="24"/>
      <c r="D25" s="22" t="s">
        <v>90</v>
      </c>
      <c r="E25" s="24"/>
      <c r="F25" s="24"/>
      <c r="G25" s="24"/>
      <c r="H25" s="24"/>
      <c r="I25" s="24"/>
      <c r="J25" s="24"/>
      <c r="K25" s="24"/>
      <c r="L25" s="24"/>
      <c r="M25" s="166">
        <f>$N$108</f>
        <v>0</v>
      </c>
      <c r="N25" s="178"/>
      <c r="O25" s="178"/>
      <c r="P25" s="178"/>
      <c r="Q25" s="24"/>
      <c r="R25" s="25"/>
    </row>
    <row r="26" spans="2:18" s="6" customFormat="1" ht="7.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6" customFormat="1" ht="26.25" customHeight="1">
      <c r="B27" s="23"/>
      <c r="C27" s="24"/>
      <c r="D27" s="100" t="s">
        <v>35</v>
      </c>
      <c r="E27" s="24"/>
      <c r="F27" s="24"/>
      <c r="G27" s="24"/>
      <c r="H27" s="24"/>
      <c r="I27" s="24"/>
      <c r="J27" s="24"/>
      <c r="K27" s="24"/>
      <c r="L27" s="24"/>
      <c r="M27" s="203">
        <f>ROUND($M$24+$M$25,2)</f>
        <v>0</v>
      </c>
      <c r="N27" s="178"/>
      <c r="O27" s="178"/>
      <c r="P27" s="178"/>
      <c r="Q27" s="24"/>
      <c r="R27" s="25"/>
    </row>
    <row r="28" spans="2:18" s="6" customFormat="1" ht="7.5" customHeight="1">
      <c r="B28" s="23"/>
      <c r="C28" s="2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4"/>
      <c r="R28" s="25"/>
    </row>
    <row r="29" spans="2:18" s="6" customFormat="1" ht="15" customHeight="1">
      <c r="B29" s="23"/>
      <c r="C29" s="24"/>
      <c r="D29" s="29" t="s">
        <v>36</v>
      </c>
      <c r="E29" s="29" t="s">
        <v>37</v>
      </c>
      <c r="F29" s="101">
        <v>0.2</v>
      </c>
      <c r="G29" s="102" t="s">
        <v>38</v>
      </c>
      <c r="H29" s="202">
        <f>ROUND((((SUM($BE$108:$BE$115)+SUM($BE$133:$BE$239))+SUM($BE$240:$BE$241))),2)</f>
        <v>0</v>
      </c>
      <c r="I29" s="178"/>
      <c r="J29" s="178"/>
      <c r="K29" s="24"/>
      <c r="L29" s="24"/>
      <c r="M29" s="202">
        <f>ROUND((((SUM($BE$108:$BE$115)+SUM($BE$133:$BE$239))*$F$29)+SUM($BE$240:$BE$241)*$F$29),2)</f>
        <v>0</v>
      </c>
      <c r="N29" s="178"/>
      <c r="O29" s="178"/>
      <c r="P29" s="178"/>
      <c r="Q29" s="24"/>
      <c r="R29" s="25"/>
    </row>
    <row r="30" spans="2:18" s="6" customFormat="1" ht="15" customHeight="1">
      <c r="B30" s="23"/>
      <c r="C30" s="24"/>
      <c r="D30" s="24"/>
      <c r="E30" s="29" t="s">
        <v>39</v>
      </c>
      <c r="F30" s="101">
        <v>0.2</v>
      </c>
      <c r="G30" s="102" t="s">
        <v>38</v>
      </c>
      <c r="H30" s="202">
        <f>ROUND((((SUM($BF$108:$BF$115)+SUM($BF$133:$BF$239))+SUM($BF$240:$BF$241))),2)</f>
        <v>0</v>
      </c>
      <c r="I30" s="178"/>
      <c r="J30" s="178"/>
      <c r="K30" s="24"/>
      <c r="L30" s="24"/>
      <c r="M30" s="202">
        <f>ROUND((((SUM($BF$108:$BF$115)+SUM($BF$133:$BF$239))*$F$30)+SUM($BF$240:$BF$241)*$F$30),2)</f>
        <v>0</v>
      </c>
      <c r="N30" s="178"/>
      <c r="O30" s="178"/>
      <c r="P30" s="178"/>
      <c r="Q30" s="24"/>
      <c r="R30" s="25"/>
    </row>
    <row r="31" spans="2:18" s="6" customFormat="1" ht="15" customHeight="1" hidden="1">
      <c r="B31" s="23"/>
      <c r="C31" s="24"/>
      <c r="D31" s="24"/>
      <c r="E31" s="29" t="s">
        <v>40</v>
      </c>
      <c r="F31" s="101">
        <v>0.2</v>
      </c>
      <c r="G31" s="102" t="s">
        <v>38</v>
      </c>
      <c r="H31" s="202">
        <f>ROUND((((SUM($BG$108:$BG$115)+SUM($BG$133:$BG$239))+SUM($BG$240:$BG$241))),2)</f>
        <v>0</v>
      </c>
      <c r="I31" s="178"/>
      <c r="J31" s="178"/>
      <c r="K31" s="24"/>
      <c r="L31" s="24"/>
      <c r="M31" s="202">
        <v>0</v>
      </c>
      <c r="N31" s="178"/>
      <c r="O31" s="178"/>
      <c r="P31" s="178"/>
      <c r="Q31" s="24"/>
      <c r="R31" s="25"/>
    </row>
    <row r="32" spans="2:18" s="6" customFormat="1" ht="15" customHeight="1" hidden="1">
      <c r="B32" s="23"/>
      <c r="C32" s="24"/>
      <c r="D32" s="24"/>
      <c r="E32" s="29" t="s">
        <v>41</v>
      </c>
      <c r="F32" s="101">
        <v>0.2</v>
      </c>
      <c r="G32" s="102" t="s">
        <v>38</v>
      </c>
      <c r="H32" s="202">
        <f>ROUND((((SUM($BH$108:$BH$115)+SUM($BH$133:$BH$239))+SUM($BH$240:$BH$241))),2)</f>
        <v>0</v>
      </c>
      <c r="I32" s="178"/>
      <c r="J32" s="178"/>
      <c r="K32" s="24"/>
      <c r="L32" s="24"/>
      <c r="M32" s="202">
        <v>0</v>
      </c>
      <c r="N32" s="178"/>
      <c r="O32" s="178"/>
      <c r="P32" s="178"/>
      <c r="Q32" s="24"/>
      <c r="R32" s="25"/>
    </row>
    <row r="33" spans="2:18" s="6" customFormat="1" ht="15" customHeight="1" hidden="1">
      <c r="B33" s="23"/>
      <c r="C33" s="24"/>
      <c r="D33" s="24"/>
      <c r="E33" s="29" t="s">
        <v>42</v>
      </c>
      <c r="F33" s="101">
        <v>0</v>
      </c>
      <c r="G33" s="102" t="s">
        <v>38</v>
      </c>
      <c r="H33" s="202">
        <f>ROUND((((SUM($BI$108:$BI$115)+SUM($BI$133:$BI$239))+SUM($BI$240:$BI$241))),2)</f>
        <v>0</v>
      </c>
      <c r="I33" s="178"/>
      <c r="J33" s="178"/>
      <c r="K33" s="24"/>
      <c r="L33" s="24"/>
      <c r="M33" s="202">
        <v>0</v>
      </c>
      <c r="N33" s="178"/>
      <c r="O33" s="178"/>
      <c r="P33" s="178"/>
      <c r="Q33" s="24"/>
      <c r="R33" s="25"/>
    </row>
    <row r="34" spans="2:18" s="6" customFormat="1" ht="7.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s="6" customFormat="1" ht="26.25" customHeight="1">
      <c r="B35" s="23"/>
      <c r="C35" s="32"/>
      <c r="D35" s="33" t="s">
        <v>43</v>
      </c>
      <c r="E35" s="34"/>
      <c r="F35" s="34"/>
      <c r="G35" s="103" t="s">
        <v>44</v>
      </c>
      <c r="H35" s="35" t="s">
        <v>45</v>
      </c>
      <c r="I35" s="34"/>
      <c r="J35" s="34"/>
      <c r="K35" s="34"/>
      <c r="L35" s="181">
        <f>ROUND(SUM($M$27:$M$33),2)</f>
        <v>0</v>
      </c>
      <c r="M35" s="180"/>
      <c r="N35" s="180"/>
      <c r="O35" s="180"/>
      <c r="P35" s="182"/>
      <c r="Q35" s="32"/>
      <c r="R35" s="25"/>
    </row>
    <row r="36" spans="2:18" s="6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6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46</v>
      </c>
      <c r="E50" s="37"/>
      <c r="F50" s="37"/>
      <c r="G50" s="37"/>
      <c r="H50" s="38"/>
      <c r="I50" s="24"/>
      <c r="J50" s="36" t="s">
        <v>47</v>
      </c>
      <c r="K50" s="37"/>
      <c r="L50" s="37"/>
      <c r="M50" s="37"/>
      <c r="N50" s="37"/>
      <c r="O50" s="37"/>
      <c r="P50" s="38"/>
      <c r="Q50" s="24"/>
      <c r="R50" s="25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48</v>
      </c>
      <c r="E59" s="42"/>
      <c r="F59" s="42"/>
      <c r="G59" s="43" t="s">
        <v>49</v>
      </c>
      <c r="H59" s="44"/>
      <c r="I59" s="24"/>
      <c r="J59" s="41" t="s">
        <v>48</v>
      </c>
      <c r="K59" s="42"/>
      <c r="L59" s="42"/>
      <c r="M59" s="42"/>
      <c r="N59" s="43" t="s">
        <v>49</v>
      </c>
      <c r="O59" s="42"/>
      <c r="P59" s="44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50</v>
      </c>
      <c r="E61" s="37"/>
      <c r="F61" s="37"/>
      <c r="G61" s="37"/>
      <c r="H61" s="38"/>
      <c r="I61" s="24"/>
      <c r="J61" s="36" t="s">
        <v>51</v>
      </c>
      <c r="K61" s="37"/>
      <c r="L61" s="37"/>
      <c r="M61" s="37"/>
      <c r="N61" s="37"/>
      <c r="O61" s="37"/>
      <c r="P61" s="38"/>
      <c r="Q61" s="24"/>
      <c r="R61" s="25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48</v>
      </c>
      <c r="E70" s="42"/>
      <c r="F70" s="42"/>
      <c r="G70" s="43" t="s">
        <v>49</v>
      </c>
      <c r="H70" s="44"/>
      <c r="I70" s="24"/>
      <c r="J70" s="41" t="s">
        <v>48</v>
      </c>
      <c r="K70" s="42"/>
      <c r="L70" s="42"/>
      <c r="M70" s="42"/>
      <c r="N70" s="43" t="s">
        <v>49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6"/>
    </row>
    <row r="76" spans="2:21" s="6" customFormat="1" ht="37.5" customHeight="1">
      <c r="B76" s="23"/>
      <c r="C76" s="173" t="s">
        <v>102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14</v>
      </c>
      <c r="D78" s="24"/>
      <c r="E78" s="24"/>
      <c r="F78" s="201" t="str">
        <f>$F$6</f>
        <v>ZŠ na ul. 17 novembra v Sabinove  - Oprava sociálnych zariadení a hygienických kútikov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24"/>
      <c r="R78" s="25"/>
      <c r="T78" s="24"/>
      <c r="U78" s="24"/>
    </row>
    <row r="79" spans="2:21" s="6" customFormat="1" ht="37.5" customHeight="1">
      <c r="B79" s="23"/>
      <c r="C79" s="56" t="s">
        <v>98</v>
      </c>
      <c r="D79" s="24"/>
      <c r="E79" s="24"/>
      <c r="F79" s="185" t="str">
        <f>$F$7</f>
        <v>03 - Telocvičňa - Šatňa dievčat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18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20</v>
      </c>
      <c r="L81" s="24"/>
      <c r="M81" s="204" t="str">
        <f>IF($O$9="","",$O$9)</f>
        <v>10.02.2014</v>
      </c>
      <c r="N81" s="178"/>
      <c r="O81" s="178"/>
      <c r="P81" s="17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22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27</v>
      </c>
      <c r="L83" s="24"/>
      <c r="M83" s="162" t="str">
        <f>$E$18</f>
        <v>Stavoprojekt s.r.o. Prešov</v>
      </c>
      <c r="N83" s="178"/>
      <c r="O83" s="178"/>
      <c r="P83" s="178"/>
      <c r="Q83" s="178"/>
      <c r="R83" s="25"/>
      <c r="T83" s="24"/>
      <c r="U83" s="24"/>
    </row>
    <row r="84" spans="2:21" s="6" customFormat="1" ht="15" customHeight="1">
      <c r="B84" s="23"/>
      <c r="C84" s="18" t="s">
        <v>25</v>
      </c>
      <c r="D84" s="24"/>
      <c r="E84" s="24"/>
      <c r="F84" s="16" t="str">
        <f>IF($E$15="","",$E$15)</f>
        <v>Víťaz výberového konania</v>
      </c>
      <c r="G84" s="24"/>
      <c r="H84" s="24"/>
      <c r="I84" s="24"/>
      <c r="J84" s="24"/>
      <c r="K84" s="18" t="s">
        <v>32</v>
      </c>
      <c r="L84" s="24"/>
      <c r="M84" s="162" t="str">
        <f>$E$21</f>
        <v> </v>
      </c>
      <c r="N84" s="178"/>
      <c r="O84" s="178"/>
      <c r="P84" s="178"/>
      <c r="Q84" s="17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8" t="s">
        <v>103</v>
      </c>
      <c r="D86" s="195"/>
      <c r="E86" s="195"/>
      <c r="F86" s="195"/>
      <c r="G86" s="195"/>
      <c r="H86" s="32"/>
      <c r="I86" s="32"/>
      <c r="J86" s="32"/>
      <c r="K86" s="32"/>
      <c r="L86" s="32"/>
      <c r="M86" s="32"/>
      <c r="N86" s="208" t="s">
        <v>104</v>
      </c>
      <c r="O86" s="178"/>
      <c r="P86" s="178"/>
      <c r="Q86" s="17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69" t="s">
        <v>105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7">
        <f>ROUND($N$133,2)</f>
        <v>0</v>
      </c>
      <c r="O88" s="178"/>
      <c r="P88" s="178"/>
      <c r="Q88" s="178"/>
      <c r="R88" s="25"/>
      <c r="T88" s="24"/>
      <c r="U88" s="24"/>
      <c r="AU88" s="6" t="s">
        <v>106</v>
      </c>
    </row>
    <row r="89" spans="2:21" s="74" customFormat="1" ht="25.5" customHeight="1">
      <c r="B89" s="107"/>
      <c r="C89" s="108"/>
      <c r="D89" s="108" t="s">
        <v>107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05">
        <f>ROUND($N$134,2)</f>
        <v>0</v>
      </c>
      <c r="O89" s="206"/>
      <c r="P89" s="206"/>
      <c r="Q89" s="206"/>
      <c r="R89" s="109"/>
      <c r="T89" s="108"/>
      <c r="U89" s="108"/>
    </row>
    <row r="90" spans="2:21" s="110" customFormat="1" ht="21" customHeight="1">
      <c r="B90" s="111"/>
      <c r="C90" s="87"/>
      <c r="D90" s="87" t="s">
        <v>108</v>
      </c>
      <c r="E90" s="87"/>
      <c r="F90" s="87"/>
      <c r="G90" s="87"/>
      <c r="H90" s="87"/>
      <c r="I90" s="87"/>
      <c r="J90" s="87"/>
      <c r="K90" s="87"/>
      <c r="L90" s="87"/>
      <c r="M90" s="87"/>
      <c r="N90" s="193">
        <f>ROUND($N$135,2)</f>
        <v>0</v>
      </c>
      <c r="O90" s="207"/>
      <c r="P90" s="207"/>
      <c r="Q90" s="207"/>
      <c r="R90" s="112"/>
      <c r="T90" s="87"/>
      <c r="U90" s="87"/>
    </row>
    <row r="91" spans="2:21" s="110" customFormat="1" ht="21" customHeight="1">
      <c r="B91" s="111"/>
      <c r="C91" s="87"/>
      <c r="D91" s="87" t="s">
        <v>109</v>
      </c>
      <c r="E91" s="87"/>
      <c r="F91" s="87"/>
      <c r="G91" s="87"/>
      <c r="H91" s="87"/>
      <c r="I91" s="87"/>
      <c r="J91" s="87"/>
      <c r="K91" s="87"/>
      <c r="L91" s="87"/>
      <c r="M91" s="87"/>
      <c r="N91" s="193">
        <f>ROUND($N$139,2)</f>
        <v>0</v>
      </c>
      <c r="O91" s="207"/>
      <c r="P91" s="207"/>
      <c r="Q91" s="207"/>
      <c r="R91" s="112"/>
      <c r="T91" s="87"/>
      <c r="U91" s="87"/>
    </row>
    <row r="92" spans="2:21" s="110" customFormat="1" ht="21" customHeight="1">
      <c r="B92" s="111"/>
      <c r="C92" s="87"/>
      <c r="D92" s="87" t="s">
        <v>110</v>
      </c>
      <c r="E92" s="87"/>
      <c r="F92" s="87"/>
      <c r="G92" s="87"/>
      <c r="H92" s="87"/>
      <c r="I92" s="87"/>
      <c r="J92" s="87"/>
      <c r="K92" s="87"/>
      <c r="L92" s="87"/>
      <c r="M92" s="87"/>
      <c r="N92" s="193">
        <f>ROUND($N$149,2)</f>
        <v>0</v>
      </c>
      <c r="O92" s="207"/>
      <c r="P92" s="207"/>
      <c r="Q92" s="207"/>
      <c r="R92" s="112"/>
      <c r="T92" s="87"/>
      <c r="U92" s="87"/>
    </row>
    <row r="93" spans="2:21" s="74" customFormat="1" ht="25.5" customHeight="1">
      <c r="B93" s="107"/>
      <c r="C93" s="108"/>
      <c r="D93" s="108" t="s">
        <v>111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05">
        <f>ROUND($N$151,2)</f>
        <v>0</v>
      </c>
      <c r="O93" s="206"/>
      <c r="P93" s="206"/>
      <c r="Q93" s="206"/>
      <c r="R93" s="109"/>
      <c r="T93" s="108"/>
      <c r="U93" s="108"/>
    </row>
    <row r="94" spans="2:21" s="110" customFormat="1" ht="21" customHeight="1">
      <c r="B94" s="111"/>
      <c r="C94" s="87"/>
      <c r="D94" s="87" t="s">
        <v>223</v>
      </c>
      <c r="E94" s="87"/>
      <c r="F94" s="87"/>
      <c r="G94" s="87"/>
      <c r="H94" s="87"/>
      <c r="I94" s="87"/>
      <c r="J94" s="87"/>
      <c r="K94" s="87"/>
      <c r="L94" s="87"/>
      <c r="M94" s="87"/>
      <c r="N94" s="193">
        <f>ROUND($N$152,2)</f>
        <v>0</v>
      </c>
      <c r="O94" s="207"/>
      <c r="P94" s="207"/>
      <c r="Q94" s="207"/>
      <c r="R94" s="112"/>
      <c r="T94" s="87"/>
      <c r="U94" s="87"/>
    </row>
    <row r="95" spans="2:21" s="110" customFormat="1" ht="21" customHeight="1">
      <c r="B95" s="111"/>
      <c r="C95" s="87"/>
      <c r="D95" s="87" t="s">
        <v>224</v>
      </c>
      <c r="E95" s="87"/>
      <c r="F95" s="87"/>
      <c r="G95" s="87"/>
      <c r="H95" s="87"/>
      <c r="I95" s="87"/>
      <c r="J95" s="87"/>
      <c r="K95" s="87"/>
      <c r="L95" s="87"/>
      <c r="M95" s="87"/>
      <c r="N95" s="193">
        <f>ROUND($N$156,2)</f>
        <v>0</v>
      </c>
      <c r="O95" s="207"/>
      <c r="P95" s="207"/>
      <c r="Q95" s="207"/>
      <c r="R95" s="112"/>
      <c r="T95" s="87"/>
      <c r="U95" s="87"/>
    </row>
    <row r="96" spans="2:21" s="110" customFormat="1" ht="21" customHeight="1">
      <c r="B96" s="111"/>
      <c r="C96" s="87"/>
      <c r="D96" s="87" t="s">
        <v>112</v>
      </c>
      <c r="E96" s="87"/>
      <c r="F96" s="87"/>
      <c r="G96" s="87"/>
      <c r="H96" s="87"/>
      <c r="I96" s="87"/>
      <c r="J96" s="87"/>
      <c r="K96" s="87"/>
      <c r="L96" s="87"/>
      <c r="M96" s="87"/>
      <c r="N96" s="193">
        <f>ROUND($N$162,2)</f>
        <v>0</v>
      </c>
      <c r="O96" s="207"/>
      <c r="P96" s="207"/>
      <c r="Q96" s="207"/>
      <c r="R96" s="112"/>
      <c r="T96" s="87"/>
      <c r="U96" s="87"/>
    </row>
    <row r="97" spans="2:21" s="110" customFormat="1" ht="21" customHeight="1">
      <c r="B97" s="111"/>
      <c r="C97" s="87"/>
      <c r="D97" s="87" t="s">
        <v>113</v>
      </c>
      <c r="E97" s="87"/>
      <c r="F97" s="87"/>
      <c r="G97" s="87"/>
      <c r="H97" s="87"/>
      <c r="I97" s="87"/>
      <c r="J97" s="87"/>
      <c r="K97" s="87"/>
      <c r="L97" s="87"/>
      <c r="M97" s="87"/>
      <c r="N97" s="193">
        <f>ROUND($N$176,2)</f>
        <v>0</v>
      </c>
      <c r="O97" s="207"/>
      <c r="P97" s="207"/>
      <c r="Q97" s="207"/>
      <c r="R97" s="112"/>
      <c r="T97" s="87"/>
      <c r="U97" s="87"/>
    </row>
    <row r="98" spans="2:21" s="110" customFormat="1" ht="21" customHeight="1">
      <c r="B98" s="111"/>
      <c r="C98" s="87"/>
      <c r="D98" s="87" t="s">
        <v>225</v>
      </c>
      <c r="E98" s="87"/>
      <c r="F98" s="87"/>
      <c r="G98" s="87"/>
      <c r="H98" s="87"/>
      <c r="I98" s="87"/>
      <c r="J98" s="87"/>
      <c r="K98" s="87"/>
      <c r="L98" s="87"/>
      <c r="M98" s="87"/>
      <c r="N98" s="193">
        <f>ROUND($N$193,2)</f>
        <v>0</v>
      </c>
      <c r="O98" s="207"/>
      <c r="P98" s="207"/>
      <c r="Q98" s="207"/>
      <c r="R98" s="112"/>
      <c r="T98" s="87"/>
      <c r="U98" s="87"/>
    </row>
    <row r="99" spans="2:21" s="110" customFormat="1" ht="21" customHeight="1">
      <c r="B99" s="111"/>
      <c r="C99" s="87"/>
      <c r="D99" s="87" t="s">
        <v>226</v>
      </c>
      <c r="E99" s="87"/>
      <c r="F99" s="87"/>
      <c r="G99" s="87"/>
      <c r="H99" s="87"/>
      <c r="I99" s="87"/>
      <c r="J99" s="87"/>
      <c r="K99" s="87"/>
      <c r="L99" s="87"/>
      <c r="M99" s="87"/>
      <c r="N99" s="193">
        <f>ROUND($N$200,2)</f>
        <v>0</v>
      </c>
      <c r="O99" s="207"/>
      <c r="P99" s="207"/>
      <c r="Q99" s="207"/>
      <c r="R99" s="112"/>
      <c r="T99" s="87"/>
      <c r="U99" s="87"/>
    </row>
    <row r="100" spans="2:21" s="110" customFormat="1" ht="21" customHeight="1">
      <c r="B100" s="111"/>
      <c r="C100" s="87"/>
      <c r="D100" s="87" t="s">
        <v>227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193">
        <f>ROUND($N$203,2)</f>
        <v>0</v>
      </c>
      <c r="O100" s="207"/>
      <c r="P100" s="207"/>
      <c r="Q100" s="207"/>
      <c r="R100" s="112"/>
      <c r="T100" s="87"/>
      <c r="U100" s="87"/>
    </row>
    <row r="101" spans="2:21" s="110" customFormat="1" ht="21" customHeight="1">
      <c r="B101" s="111"/>
      <c r="C101" s="87"/>
      <c r="D101" s="87" t="s">
        <v>228</v>
      </c>
      <c r="E101" s="87"/>
      <c r="F101" s="87"/>
      <c r="G101" s="87"/>
      <c r="H101" s="87"/>
      <c r="I101" s="87"/>
      <c r="J101" s="87"/>
      <c r="K101" s="87"/>
      <c r="L101" s="87"/>
      <c r="M101" s="87"/>
      <c r="N101" s="193">
        <f>ROUND($N$211,2)</f>
        <v>0</v>
      </c>
      <c r="O101" s="207"/>
      <c r="P101" s="207"/>
      <c r="Q101" s="207"/>
      <c r="R101" s="112"/>
      <c r="T101" s="87"/>
      <c r="U101" s="87"/>
    </row>
    <row r="102" spans="2:21" s="110" customFormat="1" ht="21" customHeight="1">
      <c r="B102" s="111"/>
      <c r="C102" s="87"/>
      <c r="D102" s="87" t="s">
        <v>114</v>
      </c>
      <c r="E102" s="87"/>
      <c r="F102" s="87"/>
      <c r="G102" s="87"/>
      <c r="H102" s="87"/>
      <c r="I102" s="87"/>
      <c r="J102" s="87"/>
      <c r="K102" s="87"/>
      <c r="L102" s="87"/>
      <c r="M102" s="87"/>
      <c r="N102" s="193">
        <f>ROUND($N$215,2)</f>
        <v>0</v>
      </c>
      <c r="O102" s="207"/>
      <c r="P102" s="207"/>
      <c r="Q102" s="207"/>
      <c r="R102" s="112"/>
      <c r="T102" s="87"/>
      <c r="U102" s="87"/>
    </row>
    <row r="103" spans="2:21" s="110" customFormat="1" ht="21" customHeight="1">
      <c r="B103" s="111"/>
      <c r="C103" s="87"/>
      <c r="D103" s="87" t="s">
        <v>229</v>
      </c>
      <c r="E103" s="87"/>
      <c r="F103" s="87"/>
      <c r="G103" s="87"/>
      <c r="H103" s="87"/>
      <c r="I103" s="87"/>
      <c r="J103" s="87"/>
      <c r="K103" s="87"/>
      <c r="L103" s="87"/>
      <c r="M103" s="87"/>
      <c r="N103" s="193">
        <f>ROUND($N$221,2)</f>
        <v>0</v>
      </c>
      <c r="O103" s="207"/>
      <c r="P103" s="207"/>
      <c r="Q103" s="207"/>
      <c r="R103" s="112"/>
      <c r="T103" s="87"/>
      <c r="U103" s="87"/>
    </row>
    <row r="104" spans="2:21" s="110" customFormat="1" ht="21" customHeight="1">
      <c r="B104" s="111"/>
      <c r="C104" s="87"/>
      <c r="D104" s="87" t="s">
        <v>115</v>
      </c>
      <c r="E104" s="87"/>
      <c r="F104" s="87"/>
      <c r="G104" s="87"/>
      <c r="H104" s="87"/>
      <c r="I104" s="87"/>
      <c r="J104" s="87"/>
      <c r="K104" s="87"/>
      <c r="L104" s="87"/>
      <c r="M104" s="87"/>
      <c r="N104" s="193">
        <f>ROUND($N$223,2)</f>
        <v>0</v>
      </c>
      <c r="O104" s="207"/>
      <c r="P104" s="207"/>
      <c r="Q104" s="207"/>
      <c r="R104" s="112"/>
      <c r="T104" s="87"/>
      <c r="U104" s="87"/>
    </row>
    <row r="105" spans="2:21" s="74" customFormat="1" ht="25.5" customHeight="1">
      <c r="B105" s="107"/>
      <c r="C105" s="108"/>
      <c r="D105" s="108" t="s">
        <v>230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205">
        <f>ROUND($N$227,2)</f>
        <v>0</v>
      </c>
      <c r="O105" s="206"/>
      <c r="P105" s="206"/>
      <c r="Q105" s="206"/>
      <c r="R105" s="109"/>
      <c r="T105" s="108"/>
      <c r="U105" s="108"/>
    </row>
    <row r="106" spans="2:21" s="110" customFormat="1" ht="21" customHeight="1">
      <c r="B106" s="111"/>
      <c r="C106" s="87"/>
      <c r="D106" s="87" t="s">
        <v>231</v>
      </c>
      <c r="E106" s="87"/>
      <c r="F106" s="87"/>
      <c r="G106" s="87"/>
      <c r="H106" s="87"/>
      <c r="I106" s="87"/>
      <c r="J106" s="87"/>
      <c r="K106" s="87"/>
      <c r="L106" s="87"/>
      <c r="M106" s="87"/>
      <c r="N106" s="193">
        <f>ROUND($N$228,2)</f>
        <v>0</v>
      </c>
      <c r="O106" s="207"/>
      <c r="P106" s="207"/>
      <c r="Q106" s="207"/>
      <c r="R106" s="112"/>
      <c r="T106" s="87"/>
      <c r="U106" s="87"/>
    </row>
    <row r="107" spans="2:21" s="6" customFormat="1" ht="22.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T107" s="24"/>
      <c r="U107" s="24"/>
    </row>
    <row r="108" spans="2:21" s="6" customFormat="1" ht="30" customHeight="1">
      <c r="B108" s="23"/>
      <c r="C108" s="69" t="s">
        <v>116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197">
        <f>ROUND($N$109+$N$110+$N$111+$N$112+$N$113+$N$114,2)</f>
        <v>0</v>
      </c>
      <c r="O108" s="178"/>
      <c r="P108" s="178"/>
      <c r="Q108" s="178"/>
      <c r="R108" s="25"/>
      <c r="T108" s="113"/>
      <c r="U108" s="114" t="s">
        <v>36</v>
      </c>
    </row>
    <row r="109" spans="2:62" s="6" customFormat="1" ht="18.75" customHeight="1">
      <c r="B109" s="23"/>
      <c r="C109" s="24"/>
      <c r="D109" s="191" t="s">
        <v>117</v>
      </c>
      <c r="E109" s="178"/>
      <c r="F109" s="178"/>
      <c r="G109" s="178"/>
      <c r="H109" s="178"/>
      <c r="I109" s="24"/>
      <c r="J109" s="24"/>
      <c r="K109" s="24"/>
      <c r="L109" s="24"/>
      <c r="M109" s="24"/>
      <c r="N109" s="192">
        <f>ROUND($N$88*$T$109,2)</f>
        <v>0</v>
      </c>
      <c r="O109" s="178"/>
      <c r="P109" s="178"/>
      <c r="Q109" s="178"/>
      <c r="R109" s="25"/>
      <c r="T109" s="115"/>
      <c r="U109" s="116" t="s">
        <v>39</v>
      </c>
      <c r="AY109" s="6" t="s">
        <v>118</v>
      </c>
      <c r="BE109" s="91">
        <f>IF($U$109="základná",$N$109,0)</f>
        <v>0</v>
      </c>
      <c r="BF109" s="91">
        <f>IF($U$109="znížená",$N$109,0)</f>
        <v>0</v>
      </c>
      <c r="BG109" s="91">
        <f>IF($U$109="zákl. prenesená",$N$109,0)</f>
        <v>0</v>
      </c>
      <c r="BH109" s="91">
        <f>IF($U$109="zníž. prenesená",$N$109,0)</f>
        <v>0</v>
      </c>
      <c r="BI109" s="91">
        <f>IF($U$109="nulová",$N$109,0)</f>
        <v>0</v>
      </c>
      <c r="BJ109" s="6" t="s">
        <v>119</v>
      </c>
    </row>
    <row r="110" spans="2:62" s="6" customFormat="1" ht="18.75" customHeight="1">
      <c r="B110" s="23"/>
      <c r="C110" s="24"/>
      <c r="D110" s="191" t="s">
        <v>120</v>
      </c>
      <c r="E110" s="178"/>
      <c r="F110" s="178"/>
      <c r="G110" s="178"/>
      <c r="H110" s="178"/>
      <c r="I110" s="24"/>
      <c r="J110" s="24"/>
      <c r="K110" s="24"/>
      <c r="L110" s="24"/>
      <c r="M110" s="24"/>
      <c r="N110" s="192">
        <f>ROUND($N$88*$T$110,2)</f>
        <v>0</v>
      </c>
      <c r="O110" s="178"/>
      <c r="P110" s="178"/>
      <c r="Q110" s="178"/>
      <c r="R110" s="25"/>
      <c r="T110" s="115"/>
      <c r="U110" s="116" t="s">
        <v>39</v>
      </c>
      <c r="AY110" s="6" t="s">
        <v>118</v>
      </c>
      <c r="BE110" s="91">
        <f>IF($U$110="základná",$N$110,0)</f>
        <v>0</v>
      </c>
      <c r="BF110" s="91">
        <f>IF($U$110="znížená",$N$110,0)</f>
        <v>0</v>
      </c>
      <c r="BG110" s="91">
        <f>IF($U$110="zákl. prenesená",$N$110,0)</f>
        <v>0</v>
      </c>
      <c r="BH110" s="91">
        <f>IF($U$110="zníž. prenesená",$N$110,0)</f>
        <v>0</v>
      </c>
      <c r="BI110" s="91">
        <f>IF($U$110="nulová",$N$110,0)</f>
        <v>0</v>
      </c>
      <c r="BJ110" s="6" t="s">
        <v>119</v>
      </c>
    </row>
    <row r="111" spans="2:62" s="6" customFormat="1" ht="18.75" customHeight="1">
      <c r="B111" s="23"/>
      <c r="C111" s="24"/>
      <c r="D111" s="191" t="s">
        <v>121</v>
      </c>
      <c r="E111" s="178"/>
      <c r="F111" s="178"/>
      <c r="G111" s="178"/>
      <c r="H111" s="178"/>
      <c r="I111" s="24"/>
      <c r="J111" s="24"/>
      <c r="K111" s="24"/>
      <c r="L111" s="24"/>
      <c r="M111" s="24"/>
      <c r="N111" s="192">
        <f>ROUND($N$88*$T$111,2)</f>
        <v>0</v>
      </c>
      <c r="O111" s="178"/>
      <c r="P111" s="178"/>
      <c r="Q111" s="178"/>
      <c r="R111" s="25"/>
      <c r="T111" s="115"/>
      <c r="U111" s="116" t="s">
        <v>39</v>
      </c>
      <c r="AY111" s="6" t="s">
        <v>118</v>
      </c>
      <c r="BE111" s="91">
        <f>IF($U$111="základná",$N$111,0)</f>
        <v>0</v>
      </c>
      <c r="BF111" s="91">
        <f>IF($U$111="znížená",$N$111,0)</f>
        <v>0</v>
      </c>
      <c r="BG111" s="91">
        <f>IF($U$111="zákl. prenesená",$N$111,0)</f>
        <v>0</v>
      </c>
      <c r="BH111" s="91">
        <f>IF($U$111="zníž. prenesená",$N$111,0)</f>
        <v>0</v>
      </c>
      <c r="BI111" s="91">
        <f>IF($U$111="nulová",$N$111,0)</f>
        <v>0</v>
      </c>
      <c r="BJ111" s="6" t="s">
        <v>119</v>
      </c>
    </row>
    <row r="112" spans="2:62" s="6" customFormat="1" ht="18.75" customHeight="1">
      <c r="B112" s="23"/>
      <c r="C112" s="24"/>
      <c r="D112" s="191" t="s">
        <v>122</v>
      </c>
      <c r="E112" s="178"/>
      <c r="F112" s="178"/>
      <c r="G112" s="178"/>
      <c r="H112" s="178"/>
      <c r="I112" s="24"/>
      <c r="J112" s="24"/>
      <c r="K112" s="24"/>
      <c r="L112" s="24"/>
      <c r="M112" s="24"/>
      <c r="N112" s="192">
        <f>ROUND($N$88*$T$112,2)</f>
        <v>0</v>
      </c>
      <c r="O112" s="178"/>
      <c r="P112" s="178"/>
      <c r="Q112" s="178"/>
      <c r="R112" s="25"/>
      <c r="T112" s="115"/>
      <c r="U112" s="116" t="s">
        <v>39</v>
      </c>
      <c r="AY112" s="6" t="s">
        <v>118</v>
      </c>
      <c r="BE112" s="91">
        <f>IF($U$112="základná",$N$112,0)</f>
        <v>0</v>
      </c>
      <c r="BF112" s="91">
        <f>IF($U$112="znížená",$N$112,0)</f>
        <v>0</v>
      </c>
      <c r="BG112" s="91">
        <f>IF($U$112="zákl. prenesená",$N$112,0)</f>
        <v>0</v>
      </c>
      <c r="BH112" s="91">
        <f>IF($U$112="zníž. prenesená",$N$112,0)</f>
        <v>0</v>
      </c>
      <c r="BI112" s="91">
        <f>IF($U$112="nulová",$N$112,0)</f>
        <v>0</v>
      </c>
      <c r="BJ112" s="6" t="s">
        <v>119</v>
      </c>
    </row>
    <row r="113" spans="2:62" s="6" customFormat="1" ht="18.75" customHeight="1">
      <c r="B113" s="23"/>
      <c r="C113" s="24"/>
      <c r="D113" s="191" t="s">
        <v>123</v>
      </c>
      <c r="E113" s="178"/>
      <c r="F113" s="178"/>
      <c r="G113" s="178"/>
      <c r="H113" s="178"/>
      <c r="I113" s="24"/>
      <c r="J113" s="24"/>
      <c r="K113" s="24"/>
      <c r="L113" s="24"/>
      <c r="M113" s="24"/>
      <c r="N113" s="192">
        <f>ROUND($N$88*$T$113,2)</f>
        <v>0</v>
      </c>
      <c r="O113" s="178"/>
      <c r="P113" s="178"/>
      <c r="Q113" s="178"/>
      <c r="R113" s="25"/>
      <c r="T113" s="115"/>
      <c r="U113" s="116" t="s">
        <v>39</v>
      </c>
      <c r="AY113" s="6" t="s">
        <v>118</v>
      </c>
      <c r="BE113" s="91">
        <f>IF($U$113="základná",$N$113,0)</f>
        <v>0</v>
      </c>
      <c r="BF113" s="91">
        <f>IF($U$113="znížená",$N$113,0)</f>
        <v>0</v>
      </c>
      <c r="BG113" s="91">
        <f>IF($U$113="zákl. prenesená",$N$113,0)</f>
        <v>0</v>
      </c>
      <c r="BH113" s="91">
        <f>IF($U$113="zníž. prenesená",$N$113,0)</f>
        <v>0</v>
      </c>
      <c r="BI113" s="91">
        <f>IF($U$113="nulová",$N$113,0)</f>
        <v>0</v>
      </c>
      <c r="BJ113" s="6" t="s">
        <v>119</v>
      </c>
    </row>
    <row r="114" spans="2:62" s="6" customFormat="1" ht="18.75" customHeight="1">
      <c r="B114" s="23"/>
      <c r="C114" s="24"/>
      <c r="D114" s="87" t="s">
        <v>124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192">
        <f>ROUND($N$88*$T$114,2)</f>
        <v>0</v>
      </c>
      <c r="O114" s="178"/>
      <c r="P114" s="178"/>
      <c r="Q114" s="178"/>
      <c r="R114" s="25"/>
      <c r="T114" s="117"/>
      <c r="U114" s="118" t="s">
        <v>39</v>
      </c>
      <c r="AY114" s="6" t="s">
        <v>125</v>
      </c>
      <c r="BE114" s="91">
        <f>IF($U$114="základná",$N$114,0)</f>
        <v>0</v>
      </c>
      <c r="BF114" s="91">
        <f>IF($U$114="znížená",$N$114,0)</f>
        <v>0</v>
      </c>
      <c r="BG114" s="91">
        <f>IF($U$114="zákl. prenesená",$N$114,0)</f>
        <v>0</v>
      </c>
      <c r="BH114" s="91">
        <f>IF($U$114="zníž. prenesená",$N$114,0)</f>
        <v>0</v>
      </c>
      <c r="BI114" s="91">
        <f>IF($U$114="nulová",$N$114,0)</f>
        <v>0</v>
      </c>
      <c r="BJ114" s="6" t="s">
        <v>119</v>
      </c>
    </row>
    <row r="115" spans="2:21" s="6" customFormat="1" ht="14.2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  <c r="T115" s="24"/>
      <c r="U115" s="24"/>
    </row>
    <row r="116" spans="2:21" s="6" customFormat="1" ht="30" customHeight="1">
      <c r="B116" s="23"/>
      <c r="C116" s="98" t="s">
        <v>95</v>
      </c>
      <c r="D116" s="32"/>
      <c r="E116" s="32"/>
      <c r="F116" s="32"/>
      <c r="G116" s="32"/>
      <c r="H116" s="32"/>
      <c r="I116" s="32"/>
      <c r="J116" s="32"/>
      <c r="K116" s="32"/>
      <c r="L116" s="194">
        <f>ROUND(SUM($N$88+$N$108),2)</f>
        <v>0</v>
      </c>
      <c r="M116" s="195"/>
      <c r="N116" s="195"/>
      <c r="O116" s="195"/>
      <c r="P116" s="195"/>
      <c r="Q116" s="195"/>
      <c r="R116" s="25"/>
      <c r="T116" s="24"/>
      <c r="U116" s="24"/>
    </row>
    <row r="117" spans="2:21" s="6" customFormat="1" ht="7.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  <c r="T117" s="24"/>
      <c r="U117" s="24"/>
    </row>
    <row r="118" ht="14.25" customHeight="1">
      <c r="N118" s="1"/>
    </row>
    <row r="119" ht="14.25" customHeight="1">
      <c r="N119" s="1"/>
    </row>
    <row r="120" ht="14.25" customHeight="1">
      <c r="N120" s="1"/>
    </row>
    <row r="121" spans="2:18" s="6" customFormat="1" ht="7.5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pans="2:18" s="6" customFormat="1" ht="37.5" customHeight="1">
      <c r="B122" s="23"/>
      <c r="C122" s="173" t="s">
        <v>126</v>
      </c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25"/>
    </row>
    <row r="123" spans="2:18" s="6" customFormat="1" ht="7.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18" s="6" customFormat="1" ht="30.75" customHeight="1">
      <c r="B124" s="23"/>
      <c r="C124" s="18" t="s">
        <v>14</v>
      </c>
      <c r="D124" s="24"/>
      <c r="E124" s="24"/>
      <c r="F124" s="201" t="str">
        <f>$F$6</f>
        <v>ZŠ na ul. 17 novembra v Sabinove  - Oprava sociálnych zariadení a hygienických kútikov</v>
      </c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24"/>
      <c r="R124" s="25"/>
    </row>
    <row r="125" spans="2:18" s="6" customFormat="1" ht="37.5" customHeight="1">
      <c r="B125" s="23"/>
      <c r="C125" s="56" t="s">
        <v>98</v>
      </c>
      <c r="D125" s="24"/>
      <c r="E125" s="24"/>
      <c r="F125" s="185" t="str">
        <f>$F$7</f>
        <v>03 - Telocvičňa - Šatňa dievčat</v>
      </c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24"/>
      <c r="R125" s="25"/>
    </row>
    <row r="126" spans="2:18" s="6" customFormat="1" ht="7.5" customHeight="1"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5"/>
    </row>
    <row r="127" spans="2:18" s="6" customFormat="1" ht="18.75" customHeight="1">
      <c r="B127" s="23"/>
      <c r="C127" s="18" t="s">
        <v>18</v>
      </c>
      <c r="D127" s="24"/>
      <c r="E127" s="24"/>
      <c r="F127" s="16" t="str">
        <f>$F$9</f>
        <v> </v>
      </c>
      <c r="G127" s="24"/>
      <c r="H127" s="24"/>
      <c r="I127" s="24"/>
      <c r="J127" s="24"/>
      <c r="K127" s="18" t="s">
        <v>20</v>
      </c>
      <c r="L127" s="24"/>
      <c r="M127" s="204" t="str">
        <f>IF($O$9="","",$O$9)</f>
        <v>10.02.2014</v>
      </c>
      <c r="N127" s="178"/>
      <c r="O127" s="178"/>
      <c r="P127" s="178"/>
      <c r="Q127" s="24"/>
      <c r="R127" s="25"/>
    </row>
    <row r="128" spans="2:18" s="6" customFormat="1" ht="7.5" customHeight="1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5"/>
    </row>
    <row r="129" spans="2:18" s="6" customFormat="1" ht="15.75" customHeight="1">
      <c r="B129" s="23"/>
      <c r="C129" s="18" t="s">
        <v>22</v>
      </c>
      <c r="D129" s="24"/>
      <c r="E129" s="24"/>
      <c r="F129" s="16" t="str">
        <f>$E$12</f>
        <v> </v>
      </c>
      <c r="G129" s="24"/>
      <c r="H129" s="24"/>
      <c r="I129" s="24"/>
      <c r="J129" s="24"/>
      <c r="K129" s="18" t="s">
        <v>27</v>
      </c>
      <c r="L129" s="24"/>
      <c r="M129" s="162" t="str">
        <f>$E$18</f>
        <v>Stavoprojekt s.r.o. Prešov</v>
      </c>
      <c r="N129" s="178"/>
      <c r="O129" s="178"/>
      <c r="P129" s="178"/>
      <c r="Q129" s="178"/>
      <c r="R129" s="25"/>
    </row>
    <row r="130" spans="2:18" s="6" customFormat="1" ht="15" customHeight="1">
      <c r="B130" s="23"/>
      <c r="C130" s="18" t="s">
        <v>25</v>
      </c>
      <c r="D130" s="24"/>
      <c r="E130" s="24"/>
      <c r="F130" s="16" t="str">
        <f>IF($E$15="","",$E$15)</f>
        <v>Víťaz výberového konania</v>
      </c>
      <c r="G130" s="24"/>
      <c r="H130" s="24"/>
      <c r="I130" s="24"/>
      <c r="J130" s="24"/>
      <c r="K130" s="18" t="s">
        <v>32</v>
      </c>
      <c r="L130" s="24"/>
      <c r="M130" s="162" t="str">
        <f>$E$21</f>
        <v> </v>
      </c>
      <c r="N130" s="178"/>
      <c r="O130" s="178"/>
      <c r="P130" s="178"/>
      <c r="Q130" s="178"/>
      <c r="R130" s="25"/>
    </row>
    <row r="131" spans="2:18" s="6" customFormat="1" ht="11.25" customHeight="1"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5"/>
    </row>
    <row r="132" spans="2:27" s="119" customFormat="1" ht="30" customHeight="1">
      <c r="B132" s="120"/>
      <c r="C132" s="121" t="s">
        <v>127</v>
      </c>
      <c r="D132" s="122" t="s">
        <v>128</v>
      </c>
      <c r="E132" s="122" t="s">
        <v>54</v>
      </c>
      <c r="F132" s="209" t="s">
        <v>129</v>
      </c>
      <c r="G132" s="210"/>
      <c r="H132" s="210"/>
      <c r="I132" s="210"/>
      <c r="J132" s="122" t="s">
        <v>130</v>
      </c>
      <c r="K132" s="122" t="s">
        <v>131</v>
      </c>
      <c r="L132" s="209" t="s">
        <v>132</v>
      </c>
      <c r="M132" s="210"/>
      <c r="N132" s="209" t="s">
        <v>133</v>
      </c>
      <c r="O132" s="210"/>
      <c r="P132" s="210"/>
      <c r="Q132" s="211"/>
      <c r="R132" s="123"/>
      <c r="T132" s="64" t="s">
        <v>134</v>
      </c>
      <c r="U132" s="65" t="s">
        <v>36</v>
      </c>
      <c r="V132" s="65" t="s">
        <v>135</v>
      </c>
      <c r="W132" s="65" t="s">
        <v>136</v>
      </c>
      <c r="X132" s="65" t="s">
        <v>137</v>
      </c>
      <c r="Y132" s="65" t="s">
        <v>138</v>
      </c>
      <c r="Z132" s="65" t="s">
        <v>139</v>
      </c>
      <c r="AA132" s="66" t="s">
        <v>140</v>
      </c>
    </row>
    <row r="133" spans="2:63" s="6" customFormat="1" ht="30" customHeight="1">
      <c r="B133" s="23"/>
      <c r="C133" s="69" t="s">
        <v>101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24">
        <f>$BK$133</f>
        <v>0</v>
      </c>
      <c r="O133" s="178"/>
      <c r="P133" s="178"/>
      <c r="Q133" s="178"/>
      <c r="R133" s="25"/>
      <c r="T133" s="68"/>
      <c r="U133" s="37"/>
      <c r="V133" s="37"/>
      <c r="W133" s="124">
        <f>$W$134+$W$151+$W$227+$W$240</f>
        <v>600.2936496</v>
      </c>
      <c r="X133" s="37"/>
      <c r="Y133" s="124">
        <f>$Y$134+$Y$151+$Y$227+$Y$240</f>
        <v>17.0895963</v>
      </c>
      <c r="Z133" s="37"/>
      <c r="AA133" s="125">
        <f>$AA$134+$AA$151+$AA$227+$AA$240</f>
        <v>2.173846</v>
      </c>
      <c r="AT133" s="6" t="s">
        <v>71</v>
      </c>
      <c r="AU133" s="6" t="s">
        <v>106</v>
      </c>
      <c r="BK133" s="126">
        <f>$BK$134+$BK$151+$BK$227+$BK$240</f>
        <v>0</v>
      </c>
    </row>
    <row r="134" spans="2:63" s="127" customFormat="1" ht="37.5" customHeight="1">
      <c r="B134" s="128"/>
      <c r="C134" s="129"/>
      <c r="D134" s="130" t="s">
        <v>107</v>
      </c>
      <c r="E134" s="129"/>
      <c r="F134" s="129"/>
      <c r="G134" s="129"/>
      <c r="H134" s="129"/>
      <c r="I134" s="129"/>
      <c r="J134" s="129"/>
      <c r="K134" s="129"/>
      <c r="L134" s="129"/>
      <c r="M134" s="129"/>
      <c r="N134" s="220">
        <f>$BK$134</f>
        <v>0</v>
      </c>
      <c r="O134" s="221"/>
      <c r="P134" s="221"/>
      <c r="Q134" s="221"/>
      <c r="R134" s="131"/>
      <c r="T134" s="132"/>
      <c r="U134" s="129"/>
      <c r="V134" s="129"/>
      <c r="W134" s="133">
        <f>$W$135+$W$139+$W$149</f>
        <v>154.171413</v>
      </c>
      <c r="X134" s="129"/>
      <c r="Y134" s="133">
        <f>$Y$135+$Y$139+$Y$149</f>
        <v>8.2993528</v>
      </c>
      <c r="Z134" s="129"/>
      <c r="AA134" s="134">
        <f>$AA$135+$AA$139+$AA$149</f>
        <v>1.715</v>
      </c>
      <c r="AR134" s="135" t="s">
        <v>79</v>
      </c>
      <c r="AT134" s="135" t="s">
        <v>71</v>
      </c>
      <c r="AU134" s="135" t="s">
        <v>72</v>
      </c>
      <c r="AY134" s="135" t="s">
        <v>141</v>
      </c>
      <c r="BK134" s="136">
        <f>$BK$135+$BK$139+$BK$149</f>
        <v>0</v>
      </c>
    </row>
    <row r="135" spans="2:63" s="127" customFormat="1" ht="21" customHeight="1">
      <c r="B135" s="128"/>
      <c r="C135" s="129"/>
      <c r="D135" s="137" t="s">
        <v>108</v>
      </c>
      <c r="E135" s="129"/>
      <c r="F135" s="129"/>
      <c r="G135" s="129"/>
      <c r="H135" s="129"/>
      <c r="I135" s="129"/>
      <c r="J135" s="129"/>
      <c r="K135" s="129"/>
      <c r="L135" s="129"/>
      <c r="M135" s="129"/>
      <c r="N135" s="222">
        <f>$BK$135</f>
        <v>0</v>
      </c>
      <c r="O135" s="221"/>
      <c r="P135" s="221"/>
      <c r="Q135" s="221"/>
      <c r="R135" s="131"/>
      <c r="T135" s="132"/>
      <c r="U135" s="129"/>
      <c r="V135" s="129"/>
      <c r="W135" s="133">
        <f>SUM($W$136:$W$138)</f>
        <v>94.892392</v>
      </c>
      <c r="X135" s="129"/>
      <c r="Y135" s="133">
        <f>SUM($Y$136:$Y$138)</f>
        <v>8.2229168</v>
      </c>
      <c r="Z135" s="129"/>
      <c r="AA135" s="134">
        <f>SUM($AA$136:$AA$138)</f>
        <v>0</v>
      </c>
      <c r="AR135" s="135" t="s">
        <v>79</v>
      </c>
      <c r="AT135" s="135" t="s">
        <v>71</v>
      </c>
      <c r="AU135" s="135" t="s">
        <v>79</v>
      </c>
      <c r="AY135" s="135" t="s">
        <v>141</v>
      </c>
      <c r="BK135" s="136">
        <f>SUM($BK$136:$BK$138)</f>
        <v>0</v>
      </c>
    </row>
    <row r="136" spans="2:64" s="6" customFormat="1" ht="39" customHeight="1">
      <c r="B136" s="23"/>
      <c r="C136" s="138" t="s">
        <v>79</v>
      </c>
      <c r="D136" s="138" t="s">
        <v>142</v>
      </c>
      <c r="E136" s="139" t="s">
        <v>143</v>
      </c>
      <c r="F136" s="212" t="s">
        <v>144</v>
      </c>
      <c r="G136" s="213"/>
      <c r="H136" s="213"/>
      <c r="I136" s="213"/>
      <c r="J136" s="140" t="s">
        <v>145</v>
      </c>
      <c r="K136" s="141">
        <v>73.2</v>
      </c>
      <c r="L136" s="214">
        <v>0</v>
      </c>
      <c r="M136" s="213"/>
      <c r="N136" s="215">
        <f>ROUND($L$136*$K$136,3)</f>
        <v>0</v>
      </c>
      <c r="O136" s="213"/>
      <c r="P136" s="213"/>
      <c r="Q136" s="213"/>
      <c r="R136" s="25"/>
      <c r="T136" s="143"/>
      <c r="U136" s="30" t="s">
        <v>39</v>
      </c>
      <c r="V136" s="144">
        <v>0.42804</v>
      </c>
      <c r="W136" s="144">
        <f>$V$136*$K$136</f>
        <v>31.332528</v>
      </c>
      <c r="X136" s="144">
        <v>0.01901</v>
      </c>
      <c r="Y136" s="144">
        <f>$X$136*$K$136</f>
        <v>1.391532</v>
      </c>
      <c r="Z136" s="144">
        <v>0</v>
      </c>
      <c r="AA136" s="145">
        <f>$Z$136*$K$136</f>
        <v>0</v>
      </c>
      <c r="AR136" s="6" t="s">
        <v>146</v>
      </c>
      <c r="AT136" s="6" t="s">
        <v>142</v>
      </c>
      <c r="AU136" s="6" t="s">
        <v>119</v>
      </c>
      <c r="AY136" s="6" t="s">
        <v>141</v>
      </c>
      <c r="BE136" s="91">
        <f>IF($U$136="základná",$N$136,0)</f>
        <v>0</v>
      </c>
      <c r="BF136" s="91">
        <f>IF($U$136="znížená",$N$136,0)</f>
        <v>0</v>
      </c>
      <c r="BG136" s="91">
        <f>IF($U$136="zákl. prenesená",$N$136,0)</f>
        <v>0</v>
      </c>
      <c r="BH136" s="91">
        <f>IF($U$136="zníž. prenesená",$N$136,0)</f>
        <v>0</v>
      </c>
      <c r="BI136" s="91">
        <f>IF($U$136="nulová",$N$136,0)</f>
        <v>0</v>
      </c>
      <c r="BJ136" s="6" t="s">
        <v>119</v>
      </c>
      <c r="BK136" s="146">
        <f>ROUND($L$136*$K$136,3)</f>
        <v>0</v>
      </c>
      <c r="BL136" s="6" t="s">
        <v>146</v>
      </c>
    </row>
    <row r="137" spans="2:64" s="6" customFormat="1" ht="27" customHeight="1">
      <c r="B137" s="23"/>
      <c r="C137" s="138" t="s">
        <v>119</v>
      </c>
      <c r="D137" s="138" t="s">
        <v>142</v>
      </c>
      <c r="E137" s="139" t="s">
        <v>147</v>
      </c>
      <c r="F137" s="212" t="s">
        <v>148</v>
      </c>
      <c r="G137" s="213"/>
      <c r="H137" s="213"/>
      <c r="I137" s="213"/>
      <c r="J137" s="140" t="s">
        <v>145</v>
      </c>
      <c r="K137" s="141">
        <v>129.76</v>
      </c>
      <c r="L137" s="214">
        <v>0</v>
      </c>
      <c r="M137" s="213"/>
      <c r="N137" s="215">
        <f>ROUND($L$137*$K$137,3)</f>
        <v>0</v>
      </c>
      <c r="O137" s="213"/>
      <c r="P137" s="213"/>
      <c r="Q137" s="213"/>
      <c r="R137" s="25"/>
      <c r="T137" s="143"/>
      <c r="U137" s="30" t="s">
        <v>39</v>
      </c>
      <c r="V137" s="144">
        <v>0.3517</v>
      </c>
      <c r="W137" s="144">
        <f>$V$137*$K$137</f>
        <v>45.636592</v>
      </c>
      <c r="X137" s="144">
        <v>0.02273</v>
      </c>
      <c r="Y137" s="144">
        <f>$X$137*$K$137</f>
        <v>2.9494447999999998</v>
      </c>
      <c r="Z137" s="144">
        <v>0</v>
      </c>
      <c r="AA137" s="145">
        <f>$Z$137*$K$137</f>
        <v>0</v>
      </c>
      <c r="AR137" s="6" t="s">
        <v>146</v>
      </c>
      <c r="AT137" s="6" t="s">
        <v>142</v>
      </c>
      <c r="AU137" s="6" t="s">
        <v>119</v>
      </c>
      <c r="AY137" s="6" t="s">
        <v>141</v>
      </c>
      <c r="BE137" s="91">
        <f>IF($U$137="základná",$N$137,0)</f>
        <v>0</v>
      </c>
      <c r="BF137" s="91">
        <f>IF($U$137="znížená",$N$137,0)</f>
        <v>0</v>
      </c>
      <c r="BG137" s="91">
        <f>IF($U$137="zákl. prenesená",$N$137,0)</f>
        <v>0</v>
      </c>
      <c r="BH137" s="91">
        <f>IF($U$137="zníž. prenesená",$N$137,0)</f>
        <v>0</v>
      </c>
      <c r="BI137" s="91">
        <f>IF($U$137="nulová",$N$137,0)</f>
        <v>0</v>
      </c>
      <c r="BJ137" s="6" t="s">
        <v>119</v>
      </c>
      <c r="BK137" s="146">
        <f>ROUND($L$137*$K$137,3)</f>
        <v>0</v>
      </c>
      <c r="BL137" s="6" t="s">
        <v>146</v>
      </c>
    </row>
    <row r="138" spans="2:64" s="6" customFormat="1" ht="15.75" customHeight="1">
      <c r="B138" s="23"/>
      <c r="C138" s="138" t="s">
        <v>149</v>
      </c>
      <c r="D138" s="138" t="s">
        <v>142</v>
      </c>
      <c r="E138" s="139" t="s">
        <v>232</v>
      </c>
      <c r="F138" s="212" t="s">
        <v>233</v>
      </c>
      <c r="G138" s="213"/>
      <c r="H138" s="213"/>
      <c r="I138" s="213"/>
      <c r="J138" s="140" t="s">
        <v>145</v>
      </c>
      <c r="K138" s="141">
        <v>38.8</v>
      </c>
      <c r="L138" s="214">
        <v>0</v>
      </c>
      <c r="M138" s="213"/>
      <c r="N138" s="215">
        <f>ROUND($L$138*$K$138,3)</f>
        <v>0</v>
      </c>
      <c r="O138" s="213"/>
      <c r="P138" s="213"/>
      <c r="Q138" s="213"/>
      <c r="R138" s="25"/>
      <c r="T138" s="143"/>
      <c r="U138" s="30" t="s">
        <v>39</v>
      </c>
      <c r="V138" s="144">
        <v>0.46194</v>
      </c>
      <c r="W138" s="144">
        <f>$V$138*$K$138</f>
        <v>17.923272</v>
      </c>
      <c r="X138" s="144">
        <v>0.10005</v>
      </c>
      <c r="Y138" s="144">
        <f>$X$138*$K$138</f>
        <v>3.8819399999999997</v>
      </c>
      <c r="Z138" s="144">
        <v>0</v>
      </c>
      <c r="AA138" s="145">
        <f>$Z$138*$K$138</f>
        <v>0</v>
      </c>
      <c r="AR138" s="6" t="s">
        <v>146</v>
      </c>
      <c r="AT138" s="6" t="s">
        <v>142</v>
      </c>
      <c r="AU138" s="6" t="s">
        <v>119</v>
      </c>
      <c r="AY138" s="6" t="s">
        <v>141</v>
      </c>
      <c r="BE138" s="91">
        <f>IF($U$138="základná",$N$138,0)</f>
        <v>0</v>
      </c>
      <c r="BF138" s="91">
        <f>IF($U$138="znížená",$N$138,0)</f>
        <v>0</v>
      </c>
      <c r="BG138" s="91">
        <f>IF($U$138="zákl. prenesená",$N$138,0)</f>
        <v>0</v>
      </c>
      <c r="BH138" s="91">
        <f>IF($U$138="zníž. prenesená",$N$138,0)</f>
        <v>0</v>
      </c>
      <c r="BI138" s="91">
        <f>IF($U$138="nulová",$N$138,0)</f>
        <v>0</v>
      </c>
      <c r="BJ138" s="6" t="s">
        <v>119</v>
      </c>
      <c r="BK138" s="146">
        <f>ROUND($L$138*$K$138,3)</f>
        <v>0</v>
      </c>
      <c r="BL138" s="6" t="s">
        <v>146</v>
      </c>
    </row>
    <row r="139" spans="2:63" s="127" customFormat="1" ht="30.75" customHeight="1">
      <c r="B139" s="128"/>
      <c r="C139" s="129"/>
      <c r="D139" s="137" t="s">
        <v>109</v>
      </c>
      <c r="E139" s="129"/>
      <c r="F139" s="129"/>
      <c r="G139" s="129"/>
      <c r="H139" s="129"/>
      <c r="I139" s="129"/>
      <c r="J139" s="129"/>
      <c r="K139" s="129"/>
      <c r="L139" s="129"/>
      <c r="M139" s="129"/>
      <c r="N139" s="222">
        <f>$BK$139</f>
        <v>0</v>
      </c>
      <c r="O139" s="221"/>
      <c r="P139" s="221"/>
      <c r="Q139" s="221"/>
      <c r="R139" s="131"/>
      <c r="T139" s="132"/>
      <c r="U139" s="129"/>
      <c r="V139" s="129"/>
      <c r="W139" s="133">
        <f>SUM($W$140:$W$148)</f>
        <v>38.838584</v>
      </c>
      <c r="X139" s="129"/>
      <c r="Y139" s="133">
        <f>SUM($Y$140:$Y$148)</f>
        <v>0.07643599999999999</v>
      </c>
      <c r="Z139" s="129"/>
      <c r="AA139" s="134">
        <f>SUM($AA$140:$AA$148)</f>
        <v>1.715</v>
      </c>
      <c r="AR139" s="135" t="s">
        <v>79</v>
      </c>
      <c r="AT139" s="135" t="s">
        <v>71</v>
      </c>
      <c r="AU139" s="135" t="s">
        <v>79</v>
      </c>
      <c r="AY139" s="135" t="s">
        <v>141</v>
      </c>
      <c r="BK139" s="136">
        <f>SUM($BK$140:$BK$148)</f>
        <v>0</v>
      </c>
    </row>
    <row r="140" spans="2:64" s="6" customFormat="1" ht="27" customHeight="1">
      <c r="B140" s="23"/>
      <c r="C140" s="138" t="s">
        <v>146</v>
      </c>
      <c r="D140" s="138" t="s">
        <v>142</v>
      </c>
      <c r="E140" s="139" t="s">
        <v>234</v>
      </c>
      <c r="F140" s="212" t="s">
        <v>235</v>
      </c>
      <c r="G140" s="213"/>
      <c r="H140" s="213"/>
      <c r="I140" s="213"/>
      <c r="J140" s="140" t="s">
        <v>145</v>
      </c>
      <c r="K140" s="141">
        <v>38.8</v>
      </c>
      <c r="L140" s="214">
        <v>0</v>
      </c>
      <c r="M140" s="213"/>
      <c r="N140" s="215">
        <f>ROUND($L$140*$K$140,3)</f>
        <v>0</v>
      </c>
      <c r="O140" s="213"/>
      <c r="P140" s="213"/>
      <c r="Q140" s="213"/>
      <c r="R140" s="25"/>
      <c r="T140" s="143"/>
      <c r="U140" s="30" t="s">
        <v>39</v>
      </c>
      <c r="V140" s="144">
        <v>0.13828</v>
      </c>
      <c r="W140" s="144">
        <f>$V$140*$K$140</f>
        <v>5.365263999999999</v>
      </c>
      <c r="X140" s="144">
        <v>0.00192</v>
      </c>
      <c r="Y140" s="144">
        <f>$X$140*$K$140</f>
        <v>0.07449599999999999</v>
      </c>
      <c r="Z140" s="144">
        <v>0</v>
      </c>
      <c r="AA140" s="145">
        <f>$Z$140*$K$140</f>
        <v>0</v>
      </c>
      <c r="AR140" s="6" t="s">
        <v>146</v>
      </c>
      <c r="AT140" s="6" t="s">
        <v>142</v>
      </c>
      <c r="AU140" s="6" t="s">
        <v>119</v>
      </c>
      <c r="AY140" s="6" t="s">
        <v>141</v>
      </c>
      <c r="BE140" s="91">
        <f>IF($U$140="základná",$N$140,0)</f>
        <v>0</v>
      </c>
      <c r="BF140" s="91">
        <f>IF($U$140="znížená",$N$140,0)</f>
        <v>0</v>
      </c>
      <c r="BG140" s="91">
        <f>IF($U$140="zákl. prenesená",$N$140,0)</f>
        <v>0</v>
      </c>
      <c r="BH140" s="91">
        <f>IF($U$140="zníž. prenesená",$N$140,0)</f>
        <v>0</v>
      </c>
      <c r="BI140" s="91">
        <f>IF($U$140="nulová",$N$140,0)</f>
        <v>0</v>
      </c>
      <c r="BJ140" s="6" t="s">
        <v>119</v>
      </c>
      <c r="BK140" s="146">
        <f>ROUND($L$140*$K$140,3)</f>
        <v>0</v>
      </c>
      <c r="BL140" s="6" t="s">
        <v>146</v>
      </c>
    </row>
    <row r="141" spans="2:64" s="6" customFormat="1" ht="15.75" customHeight="1">
      <c r="B141" s="23"/>
      <c r="C141" s="138" t="s">
        <v>155</v>
      </c>
      <c r="D141" s="138" t="s">
        <v>142</v>
      </c>
      <c r="E141" s="139" t="s">
        <v>150</v>
      </c>
      <c r="F141" s="212" t="s">
        <v>151</v>
      </c>
      <c r="G141" s="213"/>
      <c r="H141" s="213"/>
      <c r="I141" s="213"/>
      <c r="J141" s="140" t="s">
        <v>145</v>
      </c>
      <c r="K141" s="141">
        <v>38.8</v>
      </c>
      <c r="L141" s="214">
        <v>0</v>
      </c>
      <c r="M141" s="213"/>
      <c r="N141" s="215">
        <f>ROUND($L$141*$K$141,3)</f>
        <v>0</v>
      </c>
      <c r="O141" s="213"/>
      <c r="P141" s="213"/>
      <c r="Q141" s="213"/>
      <c r="R141" s="25"/>
      <c r="T141" s="143"/>
      <c r="U141" s="30" t="s">
        <v>39</v>
      </c>
      <c r="V141" s="144">
        <v>0.32401</v>
      </c>
      <c r="W141" s="144">
        <f>$V$141*$K$141</f>
        <v>12.571588</v>
      </c>
      <c r="X141" s="144">
        <v>5E-05</v>
      </c>
      <c r="Y141" s="144">
        <f>$X$141*$K$141</f>
        <v>0.0019399999999999999</v>
      </c>
      <c r="Z141" s="144">
        <v>0</v>
      </c>
      <c r="AA141" s="145">
        <f>$Z$141*$K$141</f>
        <v>0</v>
      </c>
      <c r="AR141" s="6" t="s">
        <v>146</v>
      </c>
      <c r="AT141" s="6" t="s">
        <v>142</v>
      </c>
      <c r="AU141" s="6" t="s">
        <v>119</v>
      </c>
      <c r="AY141" s="6" t="s">
        <v>141</v>
      </c>
      <c r="BE141" s="91">
        <f>IF($U$141="základná",$N$141,0)</f>
        <v>0</v>
      </c>
      <c r="BF141" s="91">
        <f>IF($U$141="znížená",$N$141,0)</f>
        <v>0</v>
      </c>
      <c r="BG141" s="91">
        <f>IF($U$141="zákl. prenesená",$N$141,0)</f>
        <v>0</v>
      </c>
      <c r="BH141" s="91">
        <f>IF($U$141="zníž. prenesená",$N$141,0)</f>
        <v>0</v>
      </c>
      <c r="BI141" s="91">
        <f>IF($U$141="nulová",$N$141,0)</f>
        <v>0</v>
      </c>
      <c r="BJ141" s="6" t="s">
        <v>119</v>
      </c>
      <c r="BK141" s="146">
        <f>ROUND($L$141*$K$141,3)</f>
        <v>0</v>
      </c>
      <c r="BL141" s="6" t="s">
        <v>146</v>
      </c>
    </row>
    <row r="142" spans="2:64" s="6" customFormat="1" ht="27" customHeight="1">
      <c r="B142" s="23"/>
      <c r="C142" s="138" t="s">
        <v>158</v>
      </c>
      <c r="D142" s="138" t="s">
        <v>142</v>
      </c>
      <c r="E142" s="139" t="s">
        <v>236</v>
      </c>
      <c r="F142" s="212" t="s">
        <v>237</v>
      </c>
      <c r="G142" s="213"/>
      <c r="H142" s="213"/>
      <c r="I142" s="213"/>
      <c r="J142" s="140" t="s">
        <v>167</v>
      </c>
      <c r="K142" s="141">
        <v>1</v>
      </c>
      <c r="L142" s="214">
        <v>0</v>
      </c>
      <c r="M142" s="213"/>
      <c r="N142" s="215">
        <f>ROUND($L$142*$K$142,3)</f>
        <v>0</v>
      </c>
      <c r="O142" s="213"/>
      <c r="P142" s="213"/>
      <c r="Q142" s="213"/>
      <c r="R142" s="25"/>
      <c r="T142" s="143"/>
      <c r="U142" s="30" t="s">
        <v>39</v>
      </c>
      <c r="V142" s="144">
        <v>0.492</v>
      </c>
      <c r="W142" s="144">
        <f>$V$142*$K$142</f>
        <v>0.492</v>
      </c>
      <c r="X142" s="144">
        <v>0</v>
      </c>
      <c r="Y142" s="144">
        <f>$X$142*$K$142</f>
        <v>0</v>
      </c>
      <c r="Z142" s="144">
        <v>0.057</v>
      </c>
      <c r="AA142" s="145">
        <f>$Z$142*$K$142</f>
        <v>0.057</v>
      </c>
      <c r="AR142" s="6" t="s">
        <v>146</v>
      </c>
      <c r="AT142" s="6" t="s">
        <v>142</v>
      </c>
      <c r="AU142" s="6" t="s">
        <v>119</v>
      </c>
      <c r="AY142" s="6" t="s">
        <v>141</v>
      </c>
      <c r="BE142" s="91">
        <f>IF($U$142="základná",$N$142,0)</f>
        <v>0</v>
      </c>
      <c r="BF142" s="91">
        <f>IF($U$142="znížená",$N$142,0)</f>
        <v>0</v>
      </c>
      <c r="BG142" s="91">
        <f>IF($U$142="zákl. prenesená",$N$142,0)</f>
        <v>0</v>
      </c>
      <c r="BH142" s="91">
        <f>IF($U$142="zníž. prenesená",$N$142,0)</f>
        <v>0</v>
      </c>
      <c r="BI142" s="91">
        <f>IF($U$142="nulová",$N$142,0)</f>
        <v>0</v>
      </c>
      <c r="BJ142" s="6" t="s">
        <v>119</v>
      </c>
      <c r="BK142" s="146">
        <f>ROUND($L$142*$K$142,3)</f>
        <v>0</v>
      </c>
      <c r="BL142" s="6" t="s">
        <v>146</v>
      </c>
    </row>
    <row r="143" spans="2:64" s="6" customFormat="1" ht="27" customHeight="1">
      <c r="B143" s="23"/>
      <c r="C143" s="138" t="s">
        <v>161</v>
      </c>
      <c r="D143" s="138" t="s">
        <v>142</v>
      </c>
      <c r="E143" s="139" t="s">
        <v>238</v>
      </c>
      <c r="F143" s="212" t="s">
        <v>239</v>
      </c>
      <c r="G143" s="213"/>
      <c r="H143" s="213"/>
      <c r="I143" s="213"/>
      <c r="J143" s="140" t="s">
        <v>167</v>
      </c>
      <c r="K143" s="141">
        <v>1</v>
      </c>
      <c r="L143" s="214">
        <v>0</v>
      </c>
      <c r="M143" s="213"/>
      <c r="N143" s="215">
        <f>ROUND($L$143*$K$143,3)</f>
        <v>0</v>
      </c>
      <c r="O143" s="213"/>
      <c r="P143" s="213"/>
      <c r="Q143" s="213"/>
      <c r="R143" s="25"/>
      <c r="T143" s="143"/>
      <c r="U143" s="30" t="s">
        <v>39</v>
      </c>
      <c r="V143" s="144">
        <v>0.929</v>
      </c>
      <c r="W143" s="144">
        <f>$V$143*$K$143</f>
        <v>0.929</v>
      </c>
      <c r="X143" s="144">
        <v>0</v>
      </c>
      <c r="Y143" s="144">
        <f>$X$143*$K$143</f>
        <v>0</v>
      </c>
      <c r="Z143" s="144">
        <v>0.146</v>
      </c>
      <c r="AA143" s="145">
        <f>$Z$143*$K$143</f>
        <v>0.146</v>
      </c>
      <c r="AR143" s="6" t="s">
        <v>146</v>
      </c>
      <c r="AT143" s="6" t="s">
        <v>142</v>
      </c>
      <c r="AU143" s="6" t="s">
        <v>119</v>
      </c>
      <c r="AY143" s="6" t="s">
        <v>141</v>
      </c>
      <c r="BE143" s="91">
        <f>IF($U$143="základná",$N$143,0)</f>
        <v>0</v>
      </c>
      <c r="BF143" s="91">
        <f>IF($U$143="znížená",$N$143,0)</f>
        <v>0</v>
      </c>
      <c r="BG143" s="91">
        <f>IF($U$143="zákl. prenesená",$N$143,0)</f>
        <v>0</v>
      </c>
      <c r="BH143" s="91">
        <f>IF($U$143="zníž. prenesená",$N$143,0)</f>
        <v>0</v>
      </c>
      <c r="BI143" s="91">
        <f>IF($U$143="nulová",$N$143,0)</f>
        <v>0</v>
      </c>
      <c r="BJ143" s="6" t="s">
        <v>119</v>
      </c>
      <c r="BK143" s="146">
        <f>ROUND($L$143*$K$143,3)</f>
        <v>0</v>
      </c>
      <c r="BL143" s="6" t="s">
        <v>146</v>
      </c>
    </row>
    <row r="144" spans="2:64" s="6" customFormat="1" ht="39" customHeight="1">
      <c r="B144" s="23"/>
      <c r="C144" s="138" t="s">
        <v>164</v>
      </c>
      <c r="D144" s="138" t="s">
        <v>142</v>
      </c>
      <c r="E144" s="139" t="s">
        <v>240</v>
      </c>
      <c r="F144" s="212" t="s">
        <v>241</v>
      </c>
      <c r="G144" s="213"/>
      <c r="H144" s="213"/>
      <c r="I144" s="213"/>
      <c r="J144" s="140" t="s">
        <v>210</v>
      </c>
      <c r="K144" s="141">
        <v>27</v>
      </c>
      <c r="L144" s="214">
        <v>0</v>
      </c>
      <c r="M144" s="213"/>
      <c r="N144" s="215">
        <f>ROUND($L$144*$K$144,3)</f>
        <v>0</v>
      </c>
      <c r="O144" s="213"/>
      <c r="P144" s="213"/>
      <c r="Q144" s="213"/>
      <c r="R144" s="25"/>
      <c r="T144" s="143"/>
      <c r="U144" s="30" t="s">
        <v>39</v>
      </c>
      <c r="V144" s="144">
        <v>0.50652</v>
      </c>
      <c r="W144" s="144">
        <f>$V$144*$K$144</f>
        <v>13.676039999999999</v>
      </c>
      <c r="X144" s="144">
        <v>0</v>
      </c>
      <c r="Y144" s="144">
        <f>$X$144*$K$144</f>
        <v>0</v>
      </c>
      <c r="Z144" s="144">
        <v>0.038</v>
      </c>
      <c r="AA144" s="145">
        <f>$Z$144*$K$144</f>
        <v>1.026</v>
      </c>
      <c r="AR144" s="6" t="s">
        <v>146</v>
      </c>
      <c r="AT144" s="6" t="s">
        <v>142</v>
      </c>
      <c r="AU144" s="6" t="s">
        <v>119</v>
      </c>
      <c r="AY144" s="6" t="s">
        <v>141</v>
      </c>
      <c r="BE144" s="91">
        <f>IF($U$144="základná",$N$144,0)</f>
        <v>0</v>
      </c>
      <c r="BF144" s="91">
        <f>IF($U$144="znížená",$N$144,0)</f>
        <v>0</v>
      </c>
      <c r="BG144" s="91">
        <f>IF($U$144="zákl. prenesená",$N$144,0)</f>
        <v>0</v>
      </c>
      <c r="BH144" s="91">
        <f>IF($U$144="zníž. prenesená",$N$144,0)</f>
        <v>0</v>
      </c>
      <c r="BI144" s="91">
        <f>IF($U$144="nulová",$N$144,0)</f>
        <v>0</v>
      </c>
      <c r="BJ144" s="6" t="s">
        <v>119</v>
      </c>
      <c r="BK144" s="146">
        <f>ROUND($L$144*$K$144,3)</f>
        <v>0</v>
      </c>
      <c r="BL144" s="6" t="s">
        <v>146</v>
      </c>
    </row>
    <row r="145" spans="2:64" s="6" customFormat="1" ht="39" customHeight="1">
      <c r="B145" s="23"/>
      <c r="C145" s="138" t="s">
        <v>169</v>
      </c>
      <c r="D145" s="138" t="s">
        <v>142</v>
      </c>
      <c r="E145" s="139" t="s">
        <v>242</v>
      </c>
      <c r="F145" s="212" t="s">
        <v>243</v>
      </c>
      <c r="G145" s="213"/>
      <c r="H145" s="213"/>
      <c r="I145" s="213"/>
      <c r="J145" s="140" t="s">
        <v>210</v>
      </c>
      <c r="K145" s="141">
        <v>6</v>
      </c>
      <c r="L145" s="214">
        <v>0</v>
      </c>
      <c r="M145" s="213"/>
      <c r="N145" s="215">
        <f>ROUND($L$145*$K$145,3)</f>
        <v>0</v>
      </c>
      <c r="O145" s="213"/>
      <c r="P145" s="213"/>
      <c r="Q145" s="213"/>
      <c r="R145" s="25"/>
      <c r="T145" s="143"/>
      <c r="U145" s="30" t="s">
        <v>39</v>
      </c>
      <c r="V145" s="144">
        <v>0.72541</v>
      </c>
      <c r="W145" s="144">
        <f>$V$145*$K$145</f>
        <v>4.35246</v>
      </c>
      <c r="X145" s="144">
        <v>0</v>
      </c>
      <c r="Y145" s="144">
        <f>$X$145*$K$145</f>
        <v>0</v>
      </c>
      <c r="Z145" s="144">
        <v>0.081</v>
      </c>
      <c r="AA145" s="145">
        <f>$Z$145*$K$145</f>
        <v>0.486</v>
      </c>
      <c r="AR145" s="6" t="s">
        <v>146</v>
      </c>
      <c r="AT145" s="6" t="s">
        <v>142</v>
      </c>
      <c r="AU145" s="6" t="s">
        <v>119</v>
      </c>
      <c r="AY145" s="6" t="s">
        <v>141</v>
      </c>
      <c r="BE145" s="91">
        <f>IF($U$145="základná",$N$145,0)</f>
        <v>0</v>
      </c>
      <c r="BF145" s="91">
        <f>IF($U$145="znížená",$N$145,0)</f>
        <v>0</v>
      </c>
      <c r="BG145" s="91">
        <f>IF($U$145="zákl. prenesená",$N$145,0)</f>
        <v>0</v>
      </c>
      <c r="BH145" s="91">
        <f>IF($U$145="zníž. prenesená",$N$145,0)</f>
        <v>0</v>
      </c>
      <c r="BI145" s="91">
        <f>IF($U$145="nulová",$N$145,0)</f>
        <v>0</v>
      </c>
      <c r="BJ145" s="6" t="s">
        <v>119</v>
      </c>
      <c r="BK145" s="146">
        <f>ROUND($L$145*$K$145,3)</f>
        <v>0</v>
      </c>
      <c r="BL145" s="6" t="s">
        <v>146</v>
      </c>
    </row>
    <row r="146" spans="2:64" s="6" customFormat="1" ht="27" customHeight="1">
      <c r="B146" s="23"/>
      <c r="C146" s="138" t="s">
        <v>173</v>
      </c>
      <c r="D146" s="138" t="s">
        <v>142</v>
      </c>
      <c r="E146" s="139" t="s">
        <v>152</v>
      </c>
      <c r="F146" s="212" t="s">
        <v>153</v>
      </c>
      <c r="G146" s="213"/>
      <c r="H146" s="213"/>
      <c r="I146" s="213"/>
      <c r="J146" s="140" t="s">
        <v>154</v>
      </c>
      <c r="K146" s="141">
        <v>2.174</v>
      </c>
      <c r="L146" s="214">
        <v>0</v>
      </c>
      <c r="M146" s="213"/>
      <c r="N146" s="215">
        <f>ROUND($L$146*$K$146,3)</f>
        <v>0</v>
      </c>
      <c r="O146" s="213"/>
      <c r="P146" s="213"/>
      <c r="Q146" s="213"/>
      <c r="R146" s="25"/>
      <c r="T146" s="143"/>
      <c r="U146" s="30" t="s">
        <v>39</v>
      </c>
      <c r="V146" s="144">
        <v>0.598</v>
      </c>
      <c r="W146" s="144">
        <f>$V$146*$K$146</f>
        <v>1.300052</v>
      </c>
      <c r="X146" s="144">
        <v>0</v>
      </c>
      <c r="Y146" s="144">
        <f>$X$146*$K$146</f>
        <v>0</v>
      </c>
      <c r="Z146" s="144">
        <v>0</v>
      </c>
      <c r="AA146" s="145">
        <f>$Z$146*$K$146</f>
        <v>0</v>
      </c>
      <c r="AR146" s="6" t="s">
        <v>146</v>
      </c>
      <c r="AT146" s="6" t="s">
        <v>142</v>
      </c>
      <c r="AU146" s="6" t="s">
        <v>119</v>
      </c>
      <c r="AY146" s="6" t="s">
        <v>141</v>
      </c>
      <c r="BE146" s="91">
        <f>IF($U$146="základná",$N$146,0)</f>
        <v>0</v>
      </c>
      <c r="BF146" s="91">
        <f>IF($U$146="znížená",$N$146,0)</f>
        <v>0</v>
      </c>
      <c r="BG146" s="91">
        <f>IF($U$146="zákl. prenesená",$N$146,0)</f>
        <v>0</v>
      </c>
      <c r="BH146" s="91">
        <f>IF($U$146="zníž. prenesená",$N$146,0)</f>
        <v>0</v>
      </c>
      <c r="BI146" s="91">
        <f>IF($U$146="nulová",$N$146,0)</f>
        <v>0</v>
      </c>
      <c r="BJ146" s="6" t="s">
        <v>119</v>
      </c>
      <c r="BK146" s="146">
        <f>ROUND($L$146*$K$146,3)</f>
        <v>0</v>
      </c>
      <c r="BL146" s="6" t="s">
        <v>146</v>
      </c>
    </row>
    <row r="147" spans="2:64" s="6" customFormat="1" ht="27" customHeight="1">
      <c r="B147" s="23"/>
      <c r="C147" s="138" t="s">
        <v>176</v>
      </c>
      <c r="D147" s="138" t="s">
        <v>142</v>
      </c>
      <c r="E147" s="139" t="s">
        <v>156</v>
      </c>
      <c r="F147" s="212" t="s">
        <v>157</v>
      </c>
      <c r="G147" s="213"/>
      <c r="H147" s="213"/>
      <c r="I147" s="213"/>
      <c r="J147" s="140" t="s">
        <v>154</v>
      </c>
      <c r="K147" s="141">
        <v>21.74</v>
      </c>
      <c r="L147" s="214">
        <v>0</v>
      </c>
      <c r="M147" s="213"/>
      <c r="N147" s="215">
        <f>ROUND($L$147*$K$147,3)</f>
        <v>0</v>
      </c>
      <c r="O147" s="213"/>
      <c r="P147" s="213"/>
      <c r="Q147" s="213"/>
      <c r="R147" s="25"/>
      <c r="T147" s="143"/>
      <c r="U147" s="30" t="s">
        <v>39</v>
      </c>
      <c r="V147" s="144">
        <v>0.007</v>
      </c>
      <c r="W147" s="144">
        <f>$V$147*$K$147</f>
        <v>0.15217999999999998</v>
      </c>
      <c r="X147" s="144">
        <v>0</v>
      </c>
      <c r="Y147" s="144">
        <f>$X$147*$K$147</f>
        <v>0</v>
      </c>
      <c r="Z147" s="144">
        <v>0</v>
      </c>
      <c r="AA147" s="145">
        <f>$Z$147*$K$147</f>
        <v>0</v>
      </c>
      <c r="AR147" s="6" t="s">
        <v>146</v>
      </c>
      <c r="AT147" s="6" t="s">
        <v>142</v>
      </c>
      <c r="AU147" s="6" t="s">
        <v>119</v>
      </c>
      <c r="AY147" s="6" t="s">
        <v>141</v>
      </c>
      <c r="BE147" s="91">
        <f>IF($U$147="základná",$N$147,0)</f>
        <v>0</v>
      </c>
      <c r="BF147" s="91">
        <f>IF($U$147="znížená",$N$147,0)</f>
        <v>0</v>
      </c>
      <c r="BG147" s="91">
        <f>IF($U$147="zákl. prenesená",$N$147,0)</f>
        <v>0</v>
      </c>
      <c r="BH147" s="91">
        <f>IF($U$147="zníž. prenesená",$N$147,0)</f>
        <v>0</v>
      </c>
      <c r="BI147" s="91">
        <f>IF($U$147="nulová",$N$147,0)</f>
        <v>0</v>
      </c>
      <c r="BJ147" s="6" t="s">
        <v>119</v>
      </c>
      <c r="BK147" s="146">
        <f>ROUND($L$147*$K$147,3)</f>
        <v>0</v>
      </c>
      <c r="BL147" s="6" t="s">
        <v>146</v>
      </c>
    </row>
    <row r="148" spans="2:64" s="6" customFormat="1" ht="27" customHeight="1">
      <c r="B148" s="23"/>
      <c r="C148" s="138" t="s">
        <v>180</v>
      </c>
      <c r="D148" s="138" t="s">
        <v>142</v>
      </c>
      <c r="E148" s="139" t="s">
        <v>159</v>
      </c>
      <c r="F148" s="212" t="s">
        <v>160</v>
      </c>
      <c r="G148" s="213"/>
      <c r="H148" s="213"/>
      <c r="I148" s="213"/>
      <c r="J148" s="140" t="s">
        <v>154</v>
      </c>
      <c r="K148" s="141">
        <v>2.174</v>
      </c>
      <c r="L148" s="214">
        <v>0</v>
      </c>
      <c r="M148" s="213"/>
      <c r="N148" s="215">
        <f>ROUND($L$148*$K$148,3)</f>
        <v>0</v>
      </c>
      <c r="O148" s="213"/>
      <c r="P148" s="213"/>
      <c r="Q148" s="213"/>
      <c r="R148" s="25"/>
      <c r="T148" s="143"/>
      <c r="U148" s="30" t="s">
        <v>39</v>
      </c>
      <c r="V148" s="144">
        <v>0</v>
      </c>
      <c r="W148" s="144">
        <f>$V$148*$K$148</f>
        <v>0</v>
      </c>
      <c r="X148" s="144">
        <v>0</v>
      </c>
      <c r="Y148" s="144">
        <f>$X$148*$K$148</f>
        <v>0</v>
      </c>
      <c r="Z148" s="144">
        <v>0</v>
      </c>
      <c r="AA148" s="145">
        <f>$Z$148*$K$148</f>
        <v>0</v>
      </c>
      <c r="AR148" s="6" t="s">
        <v>146</v>
      </c>
      <c r="AT148" s="6" t="s">
        <v>142</v>
      </c>
      <c r="AU148" s="6" t="s">
        <v>119</v>
      </c>
      <c r="AY148" s="6" t="s">
        <v>141</v>
      </c>
      <c r="BE148" s="91">
        <f>IF($U$148="základná",$N$148,0)</f>
        <v>0</v>
      </c>
      <c r="BF148" s="91">
        <f>IF($U$148="znížená",$N$148,0)</f>
        <v>0</v>
      </c>
      <c r="BG148" s="91">
        <f>IF($U$148="zákl. prenesená",$N$148,0)</f>
        <v>0</v>
      </c>
      <c r="BH148" s="91">
        <f>IF($U$148="zníž. prenesená",$N$148,0)</f>
        <v>0</v>
      </c>
      <c r="BI148" s="91">
        <f>IF($U$148="nulová",$N$148,0)</f>
        <v>0</v>
      </c>
      <c r="BJ148" s="6" t="s">
        <v>119</v>
      </c>
      <c r="BK148" s="146">
        <f>ROUND($L$148*$K$148,3)</f>
        <v>0</v>
      </c>
      <c r="BL148" s="6" t="s">
        <v>146</v>
      </c>
    </row>
    <row r="149" spans="2:63" s="127" customFormat="1" ht="30.75" customHeight="1">
      <c r="B149" s="128"/>
      <c r="C149" s="129"/>
      <c r="D149" s="137" t="s">
        <v>110</v>
      </c>
      <c r="E149" s="129"/>
      <c r="F149" s="129"/>
      <c r="G149" s="129"/>
      <c r="H149" s="129"/>
      <c r="I149" s="129"/>
      <c r="J149" s="129"/>
      <c r="K149" s="129"/>
      <c r="L149" s="129"/>
      <c r="M149" s="129"/>
      <c r="N149" s="222">
        <f>$BK$149</f>
        <v>0</v>
      </c>
      <c r="O149" s="221"/>
      <c r="P149" s="221"/>
      <c r="Q149" s="221"/>
      <c r="R149" s="131"/>
      <c r="T149" s="132"/>
      <c r="U149" s="129"/>
      <c r="V149" s="129"/>
      <c r="W149" s="133">
        <f>$W$150</f>
        <v>20.440437</v>
      </c>
      <c r="X149" s="129"/>
      <c r="Y149" s="133">
        <f>$Y$150</f>
        <v>0</v>
      </c>
      <c r="Z149" s="129"/>
      <c r="AA149" s="134">
        <f>$AA$150</f>
        <v>0</v>
      </c>
      <c r="AR149" s="135" t="s">
        <v>79</v>
      </c>
      <c r="AT149" s="135" t="s">
        <v>71</v>
      </c>
      <c r="AU149" s="135" t="s">
        <v>79</v>
      </c>
      <c r="AY149" s="135" t="s">
        <v>141</v>
      </c>
      <c r="BK149" s="136">
        <f>$BK$150</f>
        <v>0</v>
      </c>
    </row>
    <row r="150" spans="2:64" s="6" customFormat="1" ht="27" customHeight="1">
      <c r="B150" s="23"/>
      <c r="C150" s="138" t="s">
        <v>185</v>
      </c>
      <c r="D150" s="138" t="s">
        <v>142</v>
      </c>
      <c r="E150" s="139" t="s">
        <v>162</v>
      </c>
      <c r="F150" s="212" t="s">
        <v>163</v>
      </c>
      <c r="G150" s="213"/>
      <c r="H150" s="213"/>
      <c r="I150" s="213"/>
      <c r="J150" s="140" t="s">
        <v>154</v>
      </c>
      <c r="K150" s="141">
        <v>8.299</v>
      </c>
      <c r="L150" s="214">
        <v>0</v>
      </c>
      <c r="M150" s="213"/>
      <c r="N150" s="215">
        <f>ROUND($L$150*$K$150,3)</f>
        <v>0</v>
      </c>
      <c r="O150" s="213"/>
      <c r="P150" s="213"/>
      <c r="Q150" s="213"/>
      <c r="R150" s="25"/>
      <c r="T150" s="143"/>
      <c r="U150" s="30" t="s">
        <v>39</v>
      </c>
      <c r="V150" s="144">
        <v>2.463</v>
      </c>
      <c r="W150" s="144">
        <f>$V$150*$K$150</f>
        <v>20.440437</v>
      </c>
      <c r="X150" s="144">
        <v>0</v>
      </c>
      <c r="Y150" s="144">
        <f>$X$150*$K$150</f>
        <v>0</v>
      </c>
      <c r="Z150" s="144">
        <v>0</v>
      </c>
      <c r="AA150" s="145">
        <f>$Z$150*$K$150</f>
        <v>0</v>
      </c>
      <c r="AR150" s="6" t="s">
        <v>146</v>
      </c>
      <c r="AT150" s="6" t="s">
        <v>142</v>
      </c>
      <c r="AU150" s="6" t="s">
        <v>119</v>
      </c>
      <c r="AY150" s="6" t="s">
        <v>141</v>
      </c>
      <c r="BE150" s="91">
        <f>IF($U$150="základná",$N$150,0)</f>
        <v>0</v>
      </c>
      <c r="BF150" s="91">
        <f>IF($U$150="znížená",$N$150,0)</f>
        <v>0</v>
      </c>
      <c r="BG150" s="91">
        <f>IF($U$150="zákl. prenesená",$N$150,0)</f>
        <v>0</v>
      </c>
      <c r="BH150" s="91">
        <f>IF($U$150="zníž. prenesená",$N$150,0)</f>
        <v>0</v>
      </c>
      <c r="BI150" s="91">
        <f>IF($U$150="nulová",$N$150,0)</f>
        <v>0</v>
      </c>
      <c r="BJ150" s="6" t="s">
        <v>119</v>
      </c>
      <c r="BK150" s="146">
        <f>ROUND($L$150*$K$150,3)</f>
        <v>0</v>
      </c>
      <c r="BL150" s="6" t="s">
        <v>146</v>
      </c>
    </row>
    <row r="151" spans="2:63" s="127" customFormat="1" ht="37.5" customHeight="1">
      <c r="B151" s="128"/>
      <c r="C151" s="129"/>
      <c r="D151" s="130" t="s">
        <v>111</v>
      </c>
      <c r="E151" s="129"/>
      <c r="F151" s="129"/>
      <c r="G151" s="129"/>
      <c r="H151" s="129"/>
      <c r="I151" s="129"/>
      <c r="J151" s="129"/>
      <c r="K151" s="129"/>
      <c r="L151" s="129"/>
      <c r="M151" s="129"/>
      <c r="N151" s="220">
        <f>$BK$151</f>
        <v>0</v>
      </c>
      <c r="O151" s="221"/>
      <c r="P151" s="221"/>
      <c r="Q151" s="221"/>
      <c r="R151" s="131"/>
      <c r="T151" s="132"/>
      <c r="U151" s="129"/>
      <c r="V151" s="129"/>
      <c r="W151" s="133">
        <f>$W$152+$W$156+$W$162+$W$176+$W$193+$W$200+$W$203+$W$211+$W$215+$W$221+$W$223</f>
        <v>427.50123659999997</v>
      </c>
      <c r="X151" s="129"/>
      <c r="Y151" s="133">
        <f>$Y$152+$Y$156+$Y$162+$Y$176+$Y$193+$Y$200+$Y$203+$Y$211+$Y$215+$Y$221+$Y$223</f>
        <v>8.782829499999998</v>
      </c>
      <c r="Z151" s="129"/>
      <c r="AA151" s="134">
        <f>$AA$152+$AA$156+$AA$162+$AA$176+$AA$193+$AA$200+$AA$203+$AA$211+$AA$215+$AA$221+$AA$223</f>
        <v>0.458846</v>
      </c>
      <c r="AR151" s="135" t="s">
        <v>119</v>
      </c>
      <c r="AT151" s="135" t="s">
        <v>71</v>
      </c>
      <c r="AU151" s="135" t="s">
        <v>72</v>
      </c>
      <c r="AY151" s="135" t="s">
        <v>141</v>
      </c>
      <c r="BK151" s="136">
        <f>$BK$152+$BK$156+$BK$162+$BK$176+$BK$193+$BK$200+$BK$203+$BK$211+$BK$215+$BK$221+$BK$223</f>
        <v>0</v>
      </c>
    </row>
    <row r="152" spans="2:63" s="127" customFormat="1" ht="21" customHeight="1">
      <c r="B152" s="128"/>
      <c r="C152" s="129"/>
      <c r="D152" s="137" t="s">
        <v>223</v>
      </c>
      <c r="E152" s="129"/>
      <c r="F152" s="129"/>
      <c r="G152" s="129"/>
      <c r="H152" s="129"/>
      <c r="I152" s="129"/>
      <c r="J152" s="129"/>
      <c r="K152" s="129"/>
      <c r="L152" s="129"/>
      <c r="M152" s="129"/>
      <c r="N152" s="222">
        <f>$BK$152</f>
        <v>0</v>
      </c>
      <c r="O152" s="221"/>
      <c r="P152" s="221"/>
      <c r="Q152" s="221"/>
      <c r="R152" s="131"/>
      <c r="T152" s="132"/>
      <c r="U152" s="129"/>
      <c r="V152" s="129"/>
      <c r="W152" s="133">
        <f>SUM($W$153:$W$155)</f>
        <v>2.386004</v>
      </c>
      <c r="X152" s="129"/>
      <c r="Y152" s="133">
        <f>SUM($Y$153:$Y$155)</f>
        <v>0.002278</v>
      </c>
      <c r="Z152" s="129"/>
      <c r="AA152" s="134">
        <f>SUM($AA$153:$AA$155)</f>
        <v>0</v>
      </c>
      <c r="AR152" s="135" t="s">
        <v>119</v>
      </c>
      <c r="AT152" s="135" t="s">
        <v>71</v>
      </c>
      <c r="AU152" s="135" t="s">
        <v>79</v>
      </c>
      <c r="AY152" s="135" t="s">
        <v>141</v>
      </c>
      <c r="BK152" s="136">
        <f>SUM($BK$153:$BK$155)</f>
        <v>0</v>
      </c>
    </row>
    <row r="153" spans="2:64" s="6" customFormat="1" ht="27" customHeight="1">
      <c r="B153" s="23"/>
      <c r="C153" s="138" t="s">
        <v>188</v>
      </c>
      <c r="D153" s="138" t="s">
        <v>142</v>
      </c>
      <c r="E153" s="139" t="s">
        <v>244</v>
      </c>
      <c r="F153" s="212" t="s">
        <v>245</v>
      </c>
      <c r="G153" s="213"/>
      <c r="H153" s="213"/>
      <c r="I153" s="213"/>
      <c r="J153" s="140" t="s">
        <v>210</v>
      </c>
      <c r="K153" s="141">
        <v>26.8</v>
      </c>
      <c r="L153" s="214">
        <v>0</v>
      </c>
      <c r="M153" s="213"/>
      <c r="N153" s="215">
        <f>ROUND($L$153*$K$153,3)</f>
        <v>0</v>
      </c>
      <c r="O153" s="213"/>
      <c r="P153" s="213"/>
      <c r="Q153" s="213"/>
      <c r="R153" s="25"/>
      <c r="T153" s="143"/>
      <c r="U153" s="30" t="s">
        <v>39</v>
      </c>
      <c r="V153" s="144">
        <v>0.08903</v>
      </c>
      <c r="W153" s="144">
        <f>$V$153*$K$153</f>
        <v>2.386004</v>
      </c>
      <c r="X153" s="144">
        <v>3E-05</v>
      </c>
      <c r="Y153" s="144">
        <f>$X$153*$K$153</f>
        <v>0.000804</v>
      </c>
      <c r="Z153" s="144">
        <v>0</v>
      </c>
      <c r="AA153" s="145">
        <f>$Z$153*$K$153</f>
        <v>0</v>
      </c>
      <c r="AR153" s="6" t="s">
        <v>168</v>
      </c>
      <c r="AT153" s="6" t="s">
        <v>142</v>
      </c>
      <c r="AU153" s="6" t="s">
        <v>119</v>
      </c>
      <c r="AY153" s="6" t="s">
        <v>141</v>
      </c>
      <c r="BE153" s="91">
        <f>IF($U$153="základná",$N$153,0)</f>
        <v>0</v>
      </c>
      <c r="BF153" s="91">
        <f>IF($U$153="znížená",$N$153,0)</f>
        <v>0</v>
      </c>
      <c r="BG153" s="91">
        <f>IF($U$153="zákl. prenesená",$N$153,0)</f>
        <v>0</v>
      </c>
      <c r="BH153" s="91">
        <f>IF($U$153="zníž. prenesená",$N$153,0)</f>
        <v>0</v>
      </c>
      <c r="BI153" s="91">
        <f>IF($U$153="nulová",$N$153,0)</f>
        <v>0</v>
      </c>
      <c r="BJ153" s="6" t="s">
        <v>119</v>
      </c>
      <c r="BK153" s="146">
        <f>ROUND($L$153*$K$153,3)</f>
        <v>0</v>
      </c>
      <c r="BL153" s="6" t="s">
        <v>168</v>
      </c>
    </row>
    <row r="154" spans="2:64" s="6" customFormat="1" ht="15.75" customHeight="1">
      <c r="B154" s="23"/>
      <c r="C154" s="147" t="s">
        <v>191</v>
      </c>
      <c r="D154" s="147" t="s">
        <v>181</v>
      </c>
      <c r="E154" s="148" t="s">
        <v>246</v>
      </c>
      <c r="F154" s="216" t="s">
        <v>247</v>
      </c>
      <c r="G154" s="217"/>
      <c r="H154" s="217"/>
      <c r="I154" s="217"/>
      <c r="J154" s="149" t="s">
        <v>210</v>
      </c>
      <c r="K154" s="150">
        <v>29.48</v>
      </c>
      <c r="L154" s="218">
        <v>0</v>
      </c>
      <c r="M154" s="217"/>
      <c r="N154" s="219">
        <f>ROUND($L$154*$K$154,3)</f>
        <v>0</v>
      </c>
      <c r="O154" s="213"/>
      <c r="P154" s="213"/>
      <c r="Q154" s="213"/>
      <c r="R154" s="25"/>
      <c r="T154" s="143"/>
      <c r="U154" s="30" t="s">
        <v>39</v>
      </c>
      <c r="V154" s="144">
        <v>0</v>
      </c>
      <c r="W154" s="144">
        <f>$V$154*$K$154</f>
        <v>0</v>
      </c>
      <c r="X154" s="144">
        <v>5E-05</v>
      </c>
      <c r="Y154" s="144">
        <f>$X$154*$K$154</f>
        <v>0.001474</v>
      </c>
      <c r="Z154" s="144">
        <v>0</v>
      </c>
      <c r="AA154" s="145">
        <f>$Z$154*$K$154</f>
        <v>0</v>
      </c>
      <c r="AR154" s="6" t="s">
        <v>184</v>
      </c>
      <c r="AT154" s="6" t="s">
        <v>181</v>
      </c>
      <c r="AU154" s="6" t="s">
        <v>119</v>
      </c>
      <c r="AY154" s="6" t="s">
        <v>141</v>
      </c>
      <c r="BE154" s="91">
        <f>IF($U$154="základná",$N$154,0)</f>
        <v>0</v>
      </c>
      <c r="BF154" s="91">
        <f>IF($U$154="znížená",$N$154,0)</f>
        <v>0</v>
      </c>
      <c r="BG154" s="91">
        <f>IF($U$154="zákl. prenesená",$N$154,0)</f>
        <v>0</v>
      </c>
      <c r="BH154" s="91">
        <f>IF($U$154="zníž. prenesená",$N$154,0)</f>
        <v>0</v>
      </c>
      <c r="BI154" s="91">
        <f>IF($U$154="nulová",$N$154,0)</f>
        <v>0</v>
      </c>
      <c r="BJ154" s="6" t="s">
        <v>119</v>
      </c>
      <c r="BK154" s="146">
        <f>ROUND($L$154*$K$154,3)</f>
        <v>0</v>
      </c>
      <c r="BL154" s="6" t="s">
        <v>168</v>
      </c>
    </row>
    <row r="155" spans="2:64" s="6" customFormat="1" ht="27" customHeight="1">
      <c r="B155" s="23"/>
      <c r="C155" s="138" t="s">
        <v>168</v>
      </c>
      <c r="D155" s="138" t="s">
        <v>142</v>
      </c>
      <c r="E155" s="139" t="s">
        <v>248</v>
      </c>
      <c r="F155" s="212" t="s">
        <v>249</v>
      </c>
      <c r="G155" s="213"/>
      <c r="H155" s="213"/>
      <c r="I155" s="213"/>
      <c r="J155" s="140" t="s">
        <v>172</v>
      </c>
      <c r="K155" s="142">
        <v>0</v>
      </c>
      <c r="L155" s="214">
        <v>0</v>
      </c>
      <c r="M155" s="213"/>
      <c r="N155" s="215">
        <f>ROUND($L$155*$K$155,3)</f>
        <v>0</v>
      </c>
      <c r="O155" s="213"/>
      <c r="P155" s="213"/>
      <c r="Q155" s="213"/>
      <c r="R155" s="25"/>
      <c r="T155" s="143"/>
      <c r="U155" s="30" t="s">
        <v>39</v>
      </c>
      <c r="V155" s="144">
        <v>0</v>
      </c>
      <c r="W155" s="144">
        <f>$V$155*$K$155</f>
        <v>0</v>
      </c>
      <c r="X155" s="144">
        <v>0</v>
      </c>
      <c r="Y155" s="144">
        <f>$X$155*$K$155</f>
        <v>0</v>
      </c>
      <c r="Z155" s="144">
        <v>0</v>
      </c>
      <c r="AA155" s="145">
        <f>$Z$155*$K$155</f>
        <v>0</v>
      </c>
      <c r="AR155" s="6" t="s">
        <v>168</v>
      </c>
      <c r="AT155" s="6" t="s">
        <v>142</v>
      </c>
      <c r="AU155" s="6" t="s">
        <v>119</v>
      </c>
      <c r="AY155" s="6" t="s">
        <v>141</v>
      </c>
      <c r="BE155" s="91">
        <f>IF($U$155="základná",$N$155,0)</f>
        <v>0</v>
      </c>
      <c r="BF155" s="91">
        <f>IF($U$155="znížená",$N$155,0)</f>
        <v>0</v>
      </c>
      <c r="BG155" s="91">
        <f>IF($U$155="zákl. prenesená",$N$155,0)</f>
        <v>0</v>
      </c>
      <c r="BH155" s="91">
        <f>IF($U$155="zníž. prenesená",$N$155,0)</f>
        <v>0</v>
      </c>
      <c r="BI155" s="91">
        <f>IF($U$155="nulová",$N$155,0)</f>
        <v>0</v>
      </c>
      <c r="BJ155" s="6" t="s">
        <v>119</v>
      </c>
      <c r="BK155" s="146">
        <f>ROUND($L$155*$K$155,3)</f>
        <v>0</v>
      </c>
      <c r="BL155" s="6" t="s">
        <v>168</v>
      </c>
    </row>
    <row r="156" spans="2:63" s="127" customFormat="1" ht="30.75" customHeight="1">
      <c r="B156" s="128"/>
      <c r="C156" s="129"/>
      <c r="D156" s="137" t="s">
        <v>224</v>
      </c>
      <c r="E156" s="129"/>
      <c r="F156" s="129"/>
      <c r="G156" s="129"/>
      <c r="H156" s="129"/>
      <c r="I156" s="129"/>
      <c r="J156" s="129"/>
      <c r="K156" s="129"/>
      <c r="L156" s="129"/>
      <c r="M156" s="129"/>
      <c r="N156" s="222">
        <f>$BK$156</f>
        <v>0</v>
      </c>
      <c r="O156" s="221"/>
      <c r="P156" s="221"/>
      <c r="Q156" s="221"/>
      <c r="R156" s="131"/>
      <c r="T156" s="132"/>
      <c r="U156" s="129"/>
      <c r="V156" s="129"/>
      <c r="W156" s="133">
        <f>SUM($W$157:$W$161)</f>
        <v>9.750971000000002</v>
      </c>
      <c r="X156" s="129"/>
      <c r="Y156" s="133">
        <f>SUM($Y$157:$Y$161)</f>
        <v>0.016616</v>
      </c>
      <c r="Z156" s="129"/>
      <c r="AA156" s="134">
        <f>SUM($AA$157:$AA$161)</f>
        <v>0.170088</v>
      </c>
      <c r="AR156" s="135" t="s">
        <v>119</v>
      </c>
      <c r="AT156" s="135" t="s">
        <v>71</v>
      </c>
      <c r="AU156" s="135" t="s">
        <v>79</v>
      </c>
      <c r="AY156" s="135" t="s">
        <v>141</v>
      </c>
      <c r="BK156" s="136">
        <f>SUM($BK$157:$BK$161)</f>
        <v>0</v>
      </c>
    </row>
    <row r="157" spans="2:64" s="6" customFormat="1" ht="27" customHeight="1">
      <c r="B157" s="23"/>
      <c r="C157" s="138" t="s">
        <v>196</v>
      </c>
      <c r="D157" s="138" t="s">
        <v>142</v>
      </c>
      <c r="E157" s="139" t="s">
        <v>250</v>
      </c>
      <c r="F157" s="212" t="s">
        <v>251</v>
      </c>
      <c r="G157" s="213"/>
      <c r="H157" s="213"/>
      <c r="I157" s="213"/>
      <c r="J157" s="140" t="s">
        <v>210</v>
      </c>
      <c r="K157" s="141">
        <v>11.4</v>
      </c>
      <c r="L157" s="214">
        <v>0</v>
      </c>
      <c r="M157" s="213"/>
      <c r="N157" s="215">
        <f>ROUND($L$157*$K$157,3)</f>
        <v>0</v>
      </c>
      <c r="O157" s="213"/>
      <c r="P157" s="213"/>
      <c r="Q157" s="213"/>
      <c r="R157" s="25"/>
      <c r="T157" s="143"/>
      <c r="U157" s="30" t="s">
        <v>39</v>
      </c>
      <c r="V157" s="144">
        <v>0.39</v>
      </c>
      <c r="W157" s="144">
        <f>$V$157*$K$157</f>
        <v>4.446000000000001</v>
      </c>
      <c r="X157" s="144">
        <v>0</v>
      </c>
      <c r="Y157" s="144">
        <f>$X$157*$K$157</f>
        <v>0</v>
      </c>
      <c r="Z157" s="144">
        <v>0.01492</v>
      </c>
      <c r="AA157" s="145">
        <f>$Z$157*$K$157</f>
        <v>0.170088</v>
      </c>
      <c r="AR157" s="6" t="s">
        <v>168</v>
      </c>
      <c r="AT157" s="6" t="s">
        <v>142</v>
      </c>
      <c r="AU157" s="6" t="s">
        <v>119</v>
      </c>
      <c r="AY157" s="6" t="s">
        <v>141</v>
      </c>
      <c r="BE157" s="91">
        <f>IF($U$157="základná",$N$157,0)</f>
        <v>0</v>
      </c>
      <c r="BF157" s="91">
        <f>IF($U$157="znížená",$N$157,0)</f>
        <v>0</v>
      </c>
      <c r="BG157" s="91">
        <f>IF($U$157="zákl. prenesená",$N$157,0)</f>
        <v>0</v>
      </c>
      <c r="BH157" s="91">
        <f>IF($U$157="zníž. prenesená",$N$157,0)</f>
        <v>0</v>
      </c>
      <c r="BI157" s="91">
        <f>IF($U$157="nulová",$N$157,0)</f>
        <v>0</v>
      </c>
      <c r="BJ157" s="6" t="s">
        <v>119</v>
      </c>
      <c r="BK157" s="146">
        <f>ROUND($L$157*$K$157,3)</f>
        <v>0</v>
      </c>
      <c r="BL157" s="6" t="s">
        <v>168</v>
      </c>
    </row>
    <row r="158" spans="2:64" s="6" customFormat="1" ht="15.75" customHeight="1">
      <c r="B158" s="23"/>
      <c r="C158" s="138" t="s">
        <v>199</v>
      </c>
      <c r="D158" s="138" t="s">
        <v>142</v>
      </c>
      <c r="E158" s="139" t="s">
        <v>252</v>
      </c>
      <c r="F158" s="212" t="s">
        <v>253</v>
      </c>
      <c r="G158" s="213"/>
      <c r="H158" s="213"/>
      <c r="I158" s="213"/>
      <c r="J158" s="140" t="s">
        <v>210</v>
      </c>
      <c r="K158" s="141">
        <v>11.9</v>
      </c>
      <c r="L158" s="214">
        <v>0</v>
      </c>
      <c r="M158" s="213"/>
      <c r="N158" s="215">
        <f>ROUND($L$158*$K$158,3)</f>
        <v>0</v>
      </c>
      <c r="O158" s="213"/>
      <c r="P158" s="213"/>
      <c r="Q158" s="213"/>
      <c r="R158" s="25"/>
      <c r="T158" s="143"/>
      <c r="U158" s="30" t="s">
        <v>39</v>
      </c>
      <c r="V158" s="144">
        <v>0.34249</v>
      </c>
      <c r="W158" s="144">
        <f>$V$158*$K$158</f>
        <v>4.0756310000000004</v>
      </c>
      <c r="X158" s="144">
        <v>0.00064</v>
      </c>
      <c r="Y158" s="144">
        <f>$X$158*$K$158</f>
        <v>0.007616000000000001</v>
      </c>
      <c r="Z158" s="144">
        <v>0</v>
      </c>
      <c r="AA158" s="145">
        <f>$Z$158*$K$158</f>
        <v>0</v>
      </c>
      <c r="AR158" s="6" t="s">
        <v>168</v>
      </c>
      <c r="AT158" s="6" t="s">
        <v>142</v>
      </c>
      <c r="AU158" s="6" t="s">
        <v>119</v>
      </c>
      <c r="AY158" s="6" t="s">
        <v>141</v>
      </c>
      <c r="BE158" s="91">
        <f>IF($U$158="základná",$N$158,0)</f>
        <v>0</v>
      </c>
      <c r="BF158" s="91">
        <f>IF($U$158="znížená",$N$158,0)</f>
        <v>0</v>
      </c>
      <c r="BG158" s="91">
        <f>IF($U$158="zákl. prenesená",$N$158,0)</f>
        <v>0</v>
      </c>
      <c r="BH158" s="91">
        <f>IF($U$158="zníž. prenesená",$N$158,0)</f>
        <v>0</v>
      </c>
      <c r="BI158" s="91">
        <f>IF($U$158="nulová",$N$158,0)</f>
        <v>0</v>
      </c>
      <c r="BJ158" s="6" t="s">
        <v>119</v>
      </c>
      <c r="BK158" s="146">
        <f>ROUND($L$158*$K$158,3)</f>
        <v>0</v>
      </c>
      <c r="BL158" s="6" t="s">
        <v>168</v>
      </c>
    </row>
    <row r="159" spans="2:64" s="6" customFormat="1" ht="27" customHeight="1">
      <c r="B159" s="23"/>
      <c r="C159" s="138" t="s">
        <v>202</v>
      </c>
      <c r="D159" s="138" t="s">
        <v>142</v>
      </c>
      <c r="E159" s="139" t="s">
        <v>254</v>
      </c>
      <c r="F159" s="212" t="s">
        <v>255</v>
      </c>
      <c r="G159" s="213"/>
      <c r="H159" s="213"/>
      <c r="I159" s="213"/>
      <c r="J159" s="140" t="s">
        <v>167</v>
      </c>
      <c r="K159" s="141">
        <v>6</v>
      </c>
      <c r="L159" s="214">
        <v>0</v>
      </c>
      <c r="M159" s="213"/>
      <c r="N159" s="215">
        <f>ROUND($L$159*$K$159,3)</f>
        <v>0</v>
      </c>
      <c r="O159" s="213"/>
      <c r="P159" s="213"/>
      <c r="Q159" s="213"/>
      <c r="R159" s="25"/>
      <c r="T159" s="143"/>
      <c r="U159" s="30" t="s">
        <v>39</v>
      </c>
      <c r="V159" s="144">
        <v>0.165</v>
      </c>
      <c r="W159" s="144">
        <f>$V$159*$K$159</f>
        <v>0.99</v>
      </c>
      <c r="X159" s="144">
        <v>0</v>
      </c>
      <c r="Y159" s="144">
        <f>$X$159*$K$159</f>
        <v>0</v>
      </c>
      <c r="Z159" s="144">
        <v>0</v>
      </c>
      <c r="AA159" s="145">
        <f>$Z$159*$K$159</f>
        <v>0</v>
      </c>
      <c r="AR159" s="6" t="s">
        <v>168</v>
      </c>
      <c r="AT159" s="6" t="s">
        <v>142</v>
      </c>
      <c r="AU159" s="6" t="s">
        <v>119</v>
      </c>
      <c r="AY159" s="6" t="s">
        <v>141</v>
      </c>
      <c r="BE159" s="91">
        <f>IF($U$159="základná",$N$159,0)</f>
        <v>0</v>
      </c>
      <c r="BF159" s="91">
        <f>IF($U$159="znížená",$N$159,0)</f>
        <v>0</v>
      </c>
      <c r="BG159" s="91">
        <f>IF($U$159="zákl. prenesená",$N$159,0)</f>
        <v>0</v>
      </c>
      <c r="BH159" s="91">
        <f>IF($U$159="zníž. prenesená",$N$159,0)</f>
        <v>0</v>
      </c>
      <c r="BI159" s="91">
        <f>IF($U$159="nulová",$N$159,0)</f>
        <v>0</v>
      </c>
      <c r="BJ159" s="6" t="s">
        <v>119</v>
      </c>
      <c r="BK159" s="146">
        <f>ROUND($L$159*$K$159,3)</f>
        <v>0</v>
      </c>
      <c r="BL159" s="6" t="s">
        <v>168</v>
      </c>
    </row>
    <row r="160" spans="2:64" s="6" customFormat="1" ht="39" customHeight="1">
      <c r="B160" s="23"/>
      <c r="C160" s="138" t="s">
        <v>7</v>
      </c>
      <c r="D160" s="138" t="s">
        <v>142</v>
      </c>
      <c r="E160" s="139" t="s">
        <v>256</v>
      </c>
      <c r="F160" s="212" t="s">
        <v>257</v>
      </c>
      <c r="G160" s="213"/>
      <c r="H160" s="213"/>
      <c r="I160" s="213"/>
      <c r="J160" s="140" t="s">
        <v>167</v>
      </c>
      <c r="K160" s="141">
        <v>1</v>
      </c>
      <c r="L160" s="214">
        <v>0</v>
      </c>
      <c r="M160" s="213"/>
      <c r="N160" s="215">
        <f>ROUND($L$160*$K$160,3)</f>
        <v>0</v>
      </c>
      <c r="O160" s="213"/>
      <c r="P160" s="213"/>
      <c r="Q160" s="213"/>
      <c r="R160" s="25"/>
      <c r="T160" s="143"/>
      <c r="U160" s="30" t="s">
        <v>39</v>
      </c>
      <c r="V160" s="144">
        <v>0.23934</v>
      </c>
      <c r="W160" s="144">
        <f>$V$160*$K$160</f>
        <v>0.23934</v>
      </c>
      <c r="X160" s="144">
        <v>0.009</v>
      </c>
      <c r="Y160" s="144">
        <f>$X$160*$K$160</f>
        <v>0.009</v>
      </c>
      <c r="Z160" s="144">
        <v>0</v>
      </c>
      <c r="AA160" s="145">
        <f>$Z$160*$K$160</f>
        <v>0</v>
      </c>
      <c r="AR160" s="6" t="s">
        <v>168</v>
      </c>
      <c r="AT160" s="6" t="s">
        <v>142</v>
      </c>
      <c r="AU160" s="6" t="s">
        <v>119</v>
      </c>
      <c r="AY160" s="6" t="s">
        <v>141</v>
      </c>
      <c r="BE160" s="91">
        <f>IF($U$160="základná",$N$160,0)</f>
        <v>0</v>
      </c>
      <c r="BF160" s="91">
        <f>IF($U$160="znížená",$N$160,0)</f>
        <v>0</v>
      </c>
      <c r="BG160" s="91">
        <f>IF($U$160="zákl. prenesená",$N$160,0)</f>
        <v>0</v>
      </c>
      <c r="BH160" s="91">
        <f>IF($U$160="zníž. prenesená",$N$160,0)</f>
        <v>0</v>
      </c>
      <c r="BI160" s="91">
        <f>IF($U$160="nulová",$N$160,0)</f>
        <v>0</v>
      </c>
      <c r="BJ160" s="6" t="s">
        <v>119</v>
      </c>
      <c r="BK160" s="146">
        <f>ROUND($L$160*$K$160,3)</f>
        <v>0</v>
      </c>
      <c r="BL160" s="6" t="s">
        <v>168</v>
      </c>
    </row>
    <row r="161" spans="2:64" s="6" customFormat="1" ht="27" customHeight="1">
      <c r="B161" s="23"/>
      <c r="C161" s="138" t="s">
        <v>207</v>
      </c>
      <c r="D161" s="138" t="s">
        <v>142</v>
      </c>
      <c r="E161" s="139" t="s">
        <v>258</v>
      </c>
      <c r="F161" s="212" t="s">
        <v>259</v>
      </c>
      <c r="G161" s="213"/>
      <c r="H161" s="213"/>
      <c r="I161" s="213"/>
      <c r="J161" s="140" t="s">
        <v>172</v>
      </c>
      <c r="K161" s="142">
        <v>0</v>
      </c>
      <c r="L161" s="214">
        <v>0</v>
      </c>
      <c r="M161" s="213"/>
      <c r="N161" s="215">
        <f>ROUND($L$161*$K$161,3)</f>
        <v>0</v>
      </c>
      <c r="O161" s="213"/>
      <c r="P161" s="213"/>
      <c r="Q161" s="213"/>
      <c r="R161" s="25"/>
      <c r="T161" s="143"/>
      <c r="U161" s="30" t="s">
        <v>39</v>
      </c>
      <c r="V161" s="144">
        <v>0</v>
      </c>
      <c r="W161" s="144">
        <f>$V$161*$K$161</f>
        <v>0</v>
      </c>
      <c r="X161" s="144">
        <v>0</v>
      </c>
      <c r="Y161" s="144">
        <f>$X$161*$K$161</f>
        <v>0</v>
      </c>
      <c r="Z161" s="144">
        <v>0</v>
      </c>
      <c r="AA161" s="145">
        <f>$Z$161*$K$161</f>
        <v>0</v>
      </c>
      <c r="AR161" s="6" t="s">
        <v>168</v>
      </c>
      <c r="AT161" s="6" t="s">
        <v>142</v>
      </c>
      <c r="AU161" s="6" t="s">
        <v>119</v>
      </c>
      <c r="AY161" s="6" t="s">
        <v>141</v>
      </c>
      <c r="BE161" s="91">
        <f>IF($U$161="základná",$N$161,0)</f>
        <v>0</v>
      </c>
      <c r="BF161" s="91">
        <f>IF($U$161="znížená",$N$161,0)</f>
        <v>0</v>
      </c>
      <c r="BG161" s="91">
        <f>IF($U$161="zákl. prenesená",$N$161,0)</f>
        <v>0</v>
      </c>
      <c r="BH161" s="91">
        <f>IF($U$161="zníž. prenesená",$N$161,0)</f>
        <v>0</v>
      </c>
      <c r="BI161" s="91">
        <f>IF($U$161="nulová",$N$161,0)</f>
        <v>0</v>
      </c>
      <c r="BJ161" s="6" t="s">
        <v>119</v>
      </c>
      <c r="BK161" s="146">
        <f>ROUND($L$161*$K$161,3)</f>
        <v>0</v>
      </c>
      <c r="BL161" s="6" t="s">
        <v>168</v>
      </c>
    </row>
    <row r="162" spans="2:63" s="127" customFormat="1" ht="30.75" customHeight="1">
      <c r="B162" s="128"/>
      <c r="C162" s="129"/>
      <c r="D162" s="137" t="s">
        <v>112</v>
      </c>
      <c r="E162" s="129"/>
      <c r="F162" s="129"/>
      <c r="G162" s="129"/>
      <c r="H162" s="129"/>
      <c r="I162" s="129"/>
      <c r="J162" s="129"/>
      <c r="K162" s="129"/>
      <c r="L162" s="129"/>
      <c r="M162" s="129"/>
      <c r="N162" s="222">
        <f>$BK$162</f>
        <v>0</v>
      </c>
      <c r="O162" s="221"/>
      <c r="P162" s="221"/>
      <c r="Q162" s="221"/>
      <c r="R162" s="131"/>
      <c r="T162" s="132"/>
      <c r="U162" s="129"/>
      <c r="V162" s="129"/>
      <c r="W162" s="133">
        <f>SUM($W$163:$W$175)</f>
        <v>37.17778199999999</v>
      </c>
      <c r="X162" s="129"/>
      <c r="Y162" s="133">
        <f>SUM($Y$163:$Y$175)</f>
        <v>0.013134</v>
      </c>
      <c r="Z162" s="129"/>
      <c r="AA162" s="134">
        <f>SUM($AA$163:$AA$175)</f>
        <v>0.054528</v>
      </c>
      <c r="AR162" s="135" t="s">
        <v>119</v>
      </c>
      <c r="AT162" s="135" t="s">
        <v>71</v>
      </c>
      <c r="AU162" s="135" t="s">
        <v>79</v>
      </c>
      <c r="AY162" s="135" t="s">
        <v>141</v>
      </c>
      <c r="BK162" s="136">
        <f>SUM($BK$163:$BK$175)</f>
        <v>0</v>
      </c>
    </row>
    <row r="163" spans="2:64" s="6" customFormat="1" ht="27" customHeight="1">
      <c r="B163" s="23"/>
      <c r="C163" s="138" t="s">
        <v>211</v>
      </c>
      <c r="D163" s="138" t="s">
        <v>142</v>
      </c>
      <c r="E163" s="139" t="s">
        <v>260</v>
      </c>
      <c r="F163" s="212" t="s">
        <v>261</v>
      </c>
      <c r="G163" s="213"/>
      <c r="H163" s="213"/>
      <c r="I163" s="213"/>
      <c r="J163" s="140" t="s">
        <v>210</v>
      </c>
      <c r="K163" s="141">
        <v>25.6</v>
      </c>
      <c r="L163" s="214">
        <v>0</v>
      </c>
      <c r="M163" s="213"/>
      <c r="N163" s="215">
        <f>ROUND($L$163*$K$163,3)</f>
        <v>0</v>
      </c>
      <c r="O163" s="213"/>
      <c r="P163" s="213"/>
      <c r="Q163" s="213"/>
      <c r="R163" s="25"/>
      <c r="T163" s="143"/>
      <c r="U163" s="30" t="s">
        <v>39</v>
      </c>
      <c r="V163" s="144">
        <v>0.164</v>
      </c>
      <c r="W163" s="144">
        <f>$V$163*$K$163</f>
        <v>4.1984</v>
      </c>
      <c r="X163" s="144">
        <v>0</v>
      </c>
      <c r="Y163" s="144">
        <f>$X$163*$K$163</f>
        <v>0</v>
      </c>
      <c r="Z163" s="144">
        <v>0.00213</v>
      </c>
      <c r="AA163" s="145">
        <f>$Z$163*$K$163</f>
        <v>0.054528</v>
      </c>
      <c r="AR163" s="6" t="s">
        <v>168</v>
      </c>
      <c r="AT163" s="6" t="s">
        <v>142</v>
      </c>
      <c r="AU163" s="6" t="s">
        <v>119</v>
      </c>
      <c r="AY163" s="6" t="s">
        <v>141</v>
      </c>
      <c r="BE163" s="91">
        <f>IF($U$163="základná",$N$163,0)</f>
        <v>0</v>
      </c>
      <c r="BF163" s="91">
        <f>IF($U$163="znížená",$N$163,0)</f>
        <v>0</v>
      </c>
      <c r="BG163" s="91">
        <f>IF($U$163="zákl. prenesená",$N$163,0)</f>
        <v>0</v>
      </c>
      <c r="BH163" s="91">
        <f>IF($U$163="zníž. prenesená",$N$163,0)</f>
        <v>0</v>
      </c>
      <c r="BI163" s="91">
        <f>IF($U$163="nulová",$N$163,0)</f>
        <v>0</v>
      </c>
      <c r="BJ163" s="6" t="s">
        <v>119</v>
      </c>
      <c r="BK163" s="146">
        <f>ROUND($L$163*$K$163,3)</f>
        <v>0</v>
      </c>
      <c r="BL163" s="6" t="s">
        <v>168</v>
      </c>
    </row>
    <row r="164" spans="2:64" s="6" customFormat="1" ht="27" customHeight="1">
      <c r="B164" s="23"/>
      <c r="C164" s="138" t="s">
        <v>214</v>
      </c>
      <c r="D164" s="138" t="s">
        <v>142</v>
      </c>
      <c r="E164" s="139" t="s">
        <v>262</v>
      </c>
      <c r="F164" s="212" t="s">
        <v>263</v>
      </c>
      <c r="G164" s="213"/>
      <c r="H164" s="213"/>
      <c r="I164" s="213"/>
      <c r="J164" s="140" t="s">
        <v>210</v>
      </c>
      <c r="K164" s="141">
        <v>26.8</v>
      </c>
      <c r="L164" s="214">
        <v>0</v>
      </c>
      <c r="M164" s="213"/>
      <c r="N164" s="215">
        <f>ROUND($L$164*$K$164,3)</f>
        <v>0</v>
      </c>
      <c r="O164" s="213"/>
      <c r="P164" s="213"/>
      <c r="Q164" s="213"/>
      <c r="R164" s="25"/>
      <c r="T164" s="143"/>
      <c r="U164" s="30" t="s">
        <v>39</v>
      </c>
      <c r="V164" s="144">
        <v>0.67507</v>
      </c>
      <c r="W164" s="144">
        <f>$V$164*$K$164</f>
        <v>18.091876</v>
      </c>
      <c r="X164" s="144">
        <v>0.00014</v>
      </c>
      <c r="Y164" s="144">
        <f>$X$164*$K$164</f>
        <v>0.0037519999999999997</v>
      </c>
      <c r="Z164" s="144">
        <v>0</v>
      </c>
      <c r="AA164" s="145">
        <f>$Z$164*$K$164</f>
        <v>0</v>
      </c>
      <c r="AR164" s="6" t="s">
        <v>168</v>
      </c>
      <c r="AT164" s="6" t="s">
        <v>142</v>
      </c>
      <c r="AU164" s="6" t="s">
        <v>119</v>
      </c>
      <c r="AY164" s="6" t="s">
        <v>141</v>
      </c>
      <c r="BE164" s="91">
        <f>IF($U$164="základná",$N$164,0)</f>
        <v>0</v>
      </c>
      <c r="BF164" s="91">
        <f>IF($U$164="znížená",$N$164,0)</f>
        <v>0</v>
      </c>
      <c r="BG164" s="91">
        <f>IF($U$164="zákl. prenesená",$N$164,0)</f>
        <v>0</v>
      </c>
      <c r="BH164" s="91">
        <f>IF($U$164="zníž. prenesená",$N$164,0)</f>
        <v>0</v>
      </c>
      <c r="BI164" s="91">
        <f>IF($U$164="nulová",$N$164,0)</f>
        <v>0</v>
      </c>
      <c r="BJ164" s="6" t="s">
        <v>119</v>
      </c>
      <c r="BK164" s="146">
        <f>ROUND($L$164*$K$164,3)</f>
        <v>0</v>
      </c>
      <c r="BL164" s="6" t="s">
        <v>168</v>
      </c>
    </row>
    <row r="165" spans="2:64" s="6" customFormat="1" ht="15.75" customHeight="1">
      <c r="B165" s="23"/>
      <c r="C165" s="138" t="s">
        <v>217</v>
      </c>
      <c r="D165" s="138" t="s">
        <v>142</v>
      </c>
      <c r="E165" s="139" t="s">
        <v>264</v>
      </c>
      <c r="F165" s="212" t="s">
        <v>265</v>
      </c>
      <c r="G165" s="213"/>
      <c r="H165" s="213"/>
      <c r="I165" s="213"/>
      <c r="J165" s="140" t="s">
        <v>167</v>
      </c>
      <c r="K165" s="141">
        <v>21</v>
      </c>
      <c r="L165" s="214">
        <v>0</v>
      </c>
      <c r="M165" s="213"/>
      <c r="N165" s="215">
        <f>ROUND($L$165*$K$165,3)</f>
        <v>0</v>
      </c>
      <c r="O165" s="213"/>
      <c r="P165" s="213"/>
      <c r="Q165" s="213"/>
      <c r="R165" s="25"/>
      <c r="T165" s="143"/>
      <c r="U165" s="30" t="s">
        <v>39</v>
      </c>
      <c r="V165" s="144">
        <v>0.401</v>
      </c>
      <c r="W165" s="144">
        <f>$V$165*$K$165</f>
        <v>8.421000000000001</v>
      </c>
      <c r="X165" s="144">
        <v>0</v>
      </c>
      <c r="Y165" s="144">
        <f>$X$165*$K$165</f>
        <v>0</v>
      </c>
      <c r="Z165" s="144">
        <v>0</v>
      </c>
      <c r="AA165" s="145">
        <f>$Z$165*$K$165</f>
        <v>0</v>
      </c>
      <c r="AR165" s="6" t="s">
        <v>168</v>
      </c>
      <c r="AT165" s="6" t="s">
        <v>142</v>
      </c>
      <c r="AU165" s="6" t="s">
        <v>119</v>
      </c>
      <c r="AY165" s="6" t="s">
        <v>141</v>
      </c>
      <c r="BE165" s="91">
        <f>IF($U$165="základná",$N$165,0)</f>
        <v>0</v>
      </c>
      <c r="BF165" s="91">
        <f>IF($U$165="znížená",$N$165,0)</f>
        <v>0</v>
      </c>
      <c r="BG165" s="91">
        <f>IF($U$165="zákl. prenesená",$N$165,0)</f>
        <v>0</v>
      </c>
      <c r="BH165" s="91">
        <f>IF($U$165="zníž. prenesená",$N$165,0)</f>
        <v>0</v>
      </c>
      <c r="BI165" s="91">
        <f>IF($U$165="nulová",$N$165,0)</f>
        <v>0</v>
      </c>
      <c r="BJ165" s="6" t="s">
        <v>119</v>
      </c>
      <c r="BK165" s="146">
        <f>ROUND($L$165*$K$165,3)</f>
        <v>0</v>
      </c>
      <c r="BL165" s="6" t="s">
        <v>168</v>
      </c>
    </row>
    <row r="166" spans="2:64" s="6" customFormat="1" ht="27" customHeight="1">
      <c r="B166" s="23"/>
      <c r="C166" s="138" t="s">
        <v>266</v>
      </c>
      <c r="D166" s="138" t="s">
        <v>142</v>
      </c>
      <c r="E166" s="139" t="s">
        <v>165</v>
      </c>
      <c r="F166" s="212" t="s">
        <v>166</v>
      </c>
      <c r="G166" s="213"/>
      <c r="H166" s="213"/>
      <c r="I166" s="213"/>
      <c r="J166" s="140" t="s">
        <v>167</v>
      </c>
      <c r="K166" s="141">
        <v>1</v>
      </c>
      <c r="L166" s="214">
        <v>0</v>
      </c>
      <c r="M166" s="213"/>
      <c r="N166" s="215">
        <f>ROUND($L$166*$K$166,3)</f>
        <v>0</v>
      </c>
      <c r="O166" s="213"/>
      <c r="P166" s="213"/>
      <c r="Q166" s="213"/>
      <c r="R166" s="25"/>
      <c r="T166" s="143"/>
      <c r="U166" s="30" t="s">
        <v>39</v>
      </c>
      <c r="V166" s="144">
        <v>0.156</v>
      </c>
      <c r="W166" s="144">
        <f>$V$166*$K$166</f>
        <v>0.156</v>
      </c>
      <c r="X166" s="144">
        <v>0</v>
      </c>
      <c r="Y166" s="144">
        <f>$X$166*$K$166</f>
        <v>0</v>
      </c>
      <c r="Z166" s="144">
        <v>0</v>
      </c>
      <c r="AA166" s="145">
        <f>$Z$166*$K$166</f>
        <v>0</v>
      </c>
      <c r="AR166" s="6" t="s">
        <v>168</v>
      </c>
      <c r="AT166" s="6" t="s">
        <v>142</v>
      </c>
      <c r="AU166" s="6" t="s">
        <v>119</v>
      </c>
      <c r="AY166" s="6" t="s">
        <v>141</v>
      </c>
      <c r="BE166" s="91">
        <f>IF($U$166="základná",$N$166,0)</f>
        <v>0</v>
      </c>
      <c r="BF166" s="91">
        <f>IF($U$166="znížená",$N$166,0)</f>
        <v>0</v>
      </c>
      <c r="BG166" s="91">
        <f>IF($U$166="zákl. prenesená",$N$166,0)</f>
        <v>0</v>
      </c>
      <c r="BH166" s="91">
        <f>IF($U$166="zníž. prenesená",$N$166,0)</f>
        <v>0</v>
      </c>
      <c r="BI166" s="91">
        <f>IF($U$166="nulová",$N$166,0)</f>
        <v>0</v>
      </c>
      <c r="BJ166" s="6" t="s">
        <v>119</v>
      </c>
      <c r="BK166" s="146">
        <f>ROUND($L$166*$K$166,3)</f>
        <v>0</v>
      </c>
      <c r="BL166" s="6" t="s">
        <v>168</v>
      </c>
    </row>
    <row r="167" spans="2:64" s="6" customFormat="1" ht="27" customHeight="1">
      <c r="B167" s="23"/>
      <c r="C167" s="138" t="s">
        <v>267</v>
      </c>
      <c r="D167" s="138" t="s">
        <v>142</v>
      </c>
      <c r="E167" s="139" t="s">
        <v>268</v>
      </c>
      <c r="F167" s="212" t="s">
        <v>269</v>
      </c>
      <c r="G167" s="213"/>
      <c r="H167" s="213"/>
      <c r="I167" s="213"/>
      <c r="J167" s="140" t="s">
        <v>167</v>
      </c>
      <c r="K167" s="141">
        <v>1</v>
      </c>
      <c r="L167" s="214">
        <v>0</v>
      </c>
      <c r="M167" s="213"/>
      <c r="N167" s="215">
        <f>ROUND($L$167*$K$167,3)</f>
        <v>0</v>
      </c>
      <c r="O167" s="213"/>
      <c r="P167" s="213"/>
      <c r="Q167" s="213"/>
      <c r="R167" s="25"/>
      <c r="T167" s="143"/>
      <c r="U167" s="30" t="s">
        <v>39</v>
      </c>
      <c r="V167" s="144">
        <v>0.21824</v>
      </c>
      <c r="W167" s="144">
        <f>$V$167*$K$167</f>
        <v>0.21824</v>
      </c>
      <c r="X167" s="144">
        <v>0.00013</v>
      </c>
      <c r="Y167" s="144">
        <f>$X$167*$K$167</f>
        <v>0.00013</v>
      </c>
      <c r="Z167" s="144">
        <v>0</v>
      </c>
      <c r="AA167" s="145">
        <f>$Z$167*$K$167</f>
        <v>0</v>
      </c>
      <c r="AR167" s="6" t="s">
        <v>168</v>
      </c>
      <c r="AT167" s="6" t="s">
        <v>142</v>
      </c>
      <c r="AU167" s="6" t="s">
        <v>119</v>
      </c>
      <c r="AY167" s="6" t="s">
        <v>141</v>
      </c>
      <c r="BE167" s="91">
        <f>IF($U$167="základná",$N$167,0)</f>
        <v>0</v>
      </c>
      <c r="BF167" s="91">
        <f>IF($U$167="znížená",$N$167,0)</f>
        <v>0</v>
      </c>
      <c r="BG167" s="91">
        <f>IF($U$167="zákl. prenesená",$N$167,0)</f>
        <v>0</v>
      </c>
      <c r="BH167" s="91">
        <f>IF($U$167="zníž. prenesená",$N$167,0)</f>
        <v>0</v>
      </c>
      <c r="BI167" s="91">
        <f>IF($U$167="nulová",$N$167,0)</f>
        <v>0</v>
      </c>
      <c r="BJ167" s="6" t="s">
        <v>119</v>
      </c>
      <c r="BK167" s="146">
        <f>ROUND($L$167*$K$167,3)</f>
        <v>0</v>
      </c>
      <c r="BL167" s="6" t="s">
        <v>168</v>
      </c>
    </row>
    <row r="168" spans="2:64" s="6" customFormat="1" ht="27" customHeight="1">
      <c r="B168" s="23"/>
      <c r="C168" s="147" t="s">
        <v>270</v>
      </c>
      <c r="D168" s="147" t="s">
        <v>181</v>
      </c>
      <c r="E168" s="148" t="s">
        <v>271</v>
      </c>
      <c r="F168" s="216" t="s">
        <v>272</v>
      </c>
      <c r="G168" s="217"/>
      <c r="H168" s="217"/>
      <c r="I168" s="217"/>
      <c r="J168" s="149" t="s">
        <v>167</v>
      </c>
      <c r="K168" s="150">
        <v>1</v>
      </c>
      <c r="L168" s="218">
        <v>0</v>
      </c>
      <c r="M168" s="217"/>
      <c r="N168" s="219">
        <f>ROUND($L$168*$K$168,3)</f>
        <v>0</v>
      </c>
      <c r="O168" s="213"/>
      <c r="P168" s="213"/>
      <c r="Q168" s="213"/>
      <c r="R168" s="25"/>
      <c r="T168" s="143"/>
      <c r="U168" s="30" t="s">
        <v>39</v>
      </c>
      <c r="V168" s="144">
        <v>0</v>
      </c>
      <c r="W168" s="144">
        <f>$V$168*$K$168</f>
        <v>0</v>
      </c>
      <c r="X168" s="144">
        <v>0.0006</v>
      </c>
      <c r="Y168" s="144">
        <f>$X$168*$K$168</f>
        <v>0.0006</v>
      </c>
      <c r="Z168" s="144">
        <v>0</v>
      </c>
      <c r="AA168" s="145">
        <f>$Z$168*$K$168</f>
        <v>0</v>
      </c>
      <c r="AR168" s="6" t="s">
        <v>184</v>
      </c>
      <c r="AT168" s="6" t="s">
        <v>181</v>
      </c>
      <c r="AU168" s="6" t="s">
        <v>119</v>
      </c>
      <c r="AY168" s="6" t="s">
        <v>141</v>
      </c>
      <c r="BE168" s="91">
        <f>IF($U$168="základná",$N$168,0)</f>
        <v>0</v>
      </c>
      <c r="BF168" s="91">
        <f>IF($U$168="znížená",$N$168,0)</f>
        <v>0</v>
      </c>
      <c r="BG168" s="91">
        <f>IF($U$168="zákl. prenesená",$N$168,0)</f>
        <v>0</v>
      </c>
      <c r="BH168" s="91">
        <f>IF($U$168="zníž. prenesená",$N$168,0)</f>
        <v>0</v>
      </c>
      <c r="BI168" s="91">
        <f>IF($U$168="nulová",$N$168,0)</f>
        <v>0</v>
      </c>
      <c r="BJ168" s="6" t="s">
        <v>119</v>
      </c>
      <c r="BK168" s="146">
        <f>ROUND($L$168*$K$168,3)</f>
        <v>0</v>
      </c>
      <c r="BL168" s="6" t="s">
        <v>168</v>
      </c>
    </row>
    <row r="169" spans="2:64" s="6" customFormat="1" ht="27" customHeight="1">
      <c r="B169" s="23"/>
      <c r="C169" s="138" t="s">
        <v>273</v>
      </c>
      <c r="D169" s="138" t="s">
        <v>142</v>
      </c>
      <c r="E169" s="139" t="s">
        <v>274</v>
      </c>
      <c r="F169" s="212" t="s">
        <v>275</v>
      </c>
      <c r="G169" s="213"/>
      <c r="H169" s="213"/>
      <c r="I169" s="213"/>
      <c r="J169" s="140" t="s">
        <v>276</v>
      </c>
      <c r="K169" s="141">
        <v>5</v>
      </c>
      <c r="L169" s="214">
        <v>0</v>
      </c>
      <c r="M169" s="213"/>
      <c r="N169" s="215">
        <f>ROUND($L$169*$K$169,3)</f>
        <v>0</v>
      </c>
      <c r="O169" s="213"/>
      <c r="P169" s="213"/>
      <c r="Q169" s="213"/>
      <c r="R169" s="25"/>
      <c r="T169" s="143"/>
      <c r="U169" s="30" t="s">
        <v>39</v>
      </c>
      <c r="V169" s="144">
        <v>0.43547</v>
      </c>
      <c r="W169" s="144">
        <f>$V$169*$K$169</f>
        <v>2.17735</v>
      </c>
      <c r="X169" s="144">
        <v>0.00026</v>
      </c>
      <c r="Y169" s="144">
        <f>$X$169*$K$169</f>
        <v>0.0013</v>
      </c>
      <c r="Z169" s="144">
        <v>0</v>
      </c>
      <c r="AA169" s="145">
        <f>$Z$169*$K$169</f>
        <v>0</v>
      </c>
      <c r="AR169" s="6" t="s">
        <v>168</v>
      </c>
      <c r="AT169" s="6" t="s">
        <v>142</v>
      </c>
      <c r="AU169" s="6" t="s">
        <v>119</v>
      </c>
      <c r="AY169" s="6" t="s">
        <v>141</v>
      </c>
      <c r="BE169" s="91">
        <f>IF($U$169="základná",$N$169,0)</f>
        <v>0</v>
      </c>
      <c r="BF169" s="91">
        <f>IF($U$169="znížená",$N$169,0)</f>
        <v>0</v>
      </c>
      <c r="BG169" s="91">
        <f>IF($U$169="zákl. prenesená",$N$169,0)</f>
        <v>0</v>
      </c>
      <c r="BH169" s="91">
        <f>IF($U$169="zníž. prenesená",$N$169,0)</f>
        <v>0</v>
      </c>
      <c r="BI169" s="91">
        <f>IF($U$169="nulová",$N$169,0)</f>
        <v>0</v>
      </c>
      <c r="BJ169" s="6" t="s">
        <v>119</v>
      </c>
      <c r="BK169" s="146">
        <f>ROUND($L$169*$K$169,3)</f>
        <v>0</v>
      </c>
      <c r="BL169" s="6" t="s">
        <v>168</v>
      </c>
    </row>
    <row r="170" spans="2:64" s="6" customFormat="1" ht="15.75" customHeight="1">
      <c r="B170" s="23"/>
      <c r="C170" s="147" t="s">
        <v>277</v>
      </c>
      <c r="D170" s="147" t="s">
        <v>181</v>
      </c>
      <c r="E170" s="148" t="s">
        <v>278</v>
      </c>
      <c r="F170" s="216" t="s">
        <v>279</v>
      </c>
      <c r="G170" s="217"/>
      <c r="H170" s="217"/>
      <c r="I170" s="217"/>
      <c r="J170" s="149" t="s">
        <v>167</v>
      </c>
      <c r="K170" s="150">
        <v>10</v>
      </c>
      <c r="L170" s="218">
        <v>0</v>
      </c>
      <c r="M170" s="217"/>
      <c r="N170" s="219">
        <f>ROUND($L$170*$K$170,3)</f>
        <v>0</v>
      </c>
      <c r="O170" s="213"/>
      <c r="P170" s="213"/>
      <c r="Q170" s="213"/>
      <c r="R170" s="25"/>
      <c r="T170" s="143"/>
      <c r="U170" s="30" t="s">
        <v>39</v>
      </c>
      <c r="V170" s="144">
        <v>0</v>
      </c>
      <c r="W170" s="144">
        <f>$V$170*$K$170</f>
        <v>0</v>
      </c>
      <c r="X170" s="144">
        <v>0.0001</v>
      </c>
      <c r="Y170" s="144">
        <f>$X$170*$K$170</f>
        <v>0.001</v>
      </c>
      <c r="Z170" s="144">
        <v>0</v>
      </c>
      <c r="AA170" s="145">
        <f>$Z$170*$K$170</f>
        <v>0</v>
      </c>
      <c r="AR170" s="6" t="s">
        <v>184</v>
      </c>
      <c r="AT170" s="6" t="s">
        <v>181</v>
      </c>
      <c r="AU170" s="6" t="s">
        <v>119</v>
      </c>
      <c r="AY170" s="6" t="s">
        <v>141</v>
      </c>
      <c r="BE170" s="91">
        <f>IF($U$170="základná",$N$170,0)</f>
        <v>0</v>
      </c>
      <c r="BF170" s="91">
        <f>IF($U$170="znížená",$N$170,0)</f>
        <v>0</v>
      </c>
      <c r="BG170" s="91">
        <f>IF($U$170="zákl. prenesená",$N$170,0)</f>
        <v>0</v>
      </c>
      <c r="BH170" s="91">
        <f>IF($U$170="zníž. prenesená",$N$170,0)</f>
        <v>0</v>
      </c>
      <c r="BI170" s="91">
        <f>IF($U$170="nulová",$N$170,0)</f>
        <v>0</v>
      </c>
      <c r="BJ170" s="6" t="s">
        <v>119</v>
      </c>
      <c r="BK170" s="146">
        <f>ROUND($L$170*$K$170,3)</f>
        <v>0</v>
      </c>
      <c r="BL170" s="6" t="s">
        <v>168</v>
      </c>
    </row>
    <row r="171" spans="2:64" s="6" customFormat="1" ht="27" customHeight="1">
      <c r="B171" s="23"/>
      <c r="C171" s="138" t="s">
        <v>280</v>
      </c>
      <c r="D171" s="138" t="s">
        <v>142</v>
      </c>
      <c r="E171" s="139" t="s">
        <v>281</v>
      </c>
      <c r="F171" s="212" t="s">
        <v>282</v>
      </c>
      <c r="G171" s="213"/>
      <c r="H171" s="213"/>
      <c r="I171" s="213"/>
      <c r="J171" s="140" t="s">
        <v>167</v>
      </c>
      <c r="K171" s="141">
        <v>3</v>
      </c>
      <c r="L171" s="214">
        <v>0</v>
      </c>
      <c r="M171" s="213"/>
      <c r="N171" s="215">
        <f>ROUND($L$171*$K$171,3)</f>
        <v>0</v>
      </c>
      <c r="O171" s="213"/>
      <c r="P171" s="213"/>
      <c r="Q171" s="213"/>
      <c r="R171" s="25"/>
      <c r="T171" s="143"/>
      <c r="U171" s="30" t="s">
        <v>39</v>
      </c>
      <c r="V171" s="144">
        <v>0.21448</v>
      </c>
      <c r="W171" s="144">
        <f>$V$171*$K$171</f>
        <v>0.64344</v>
      </c>
      <c r="X171" s="144">
        <v>2E-05</v>
      </c>
      <c r="Y171" s="144">
        <f>$X$171*$K$171</f>
        <v>6.000000000000001E-05</v>
      </c>
      <c r="Z171" s="144">
        <v>0</v>
      </c>
      <c r="AA171" s="145">
        <f>$Z$171*$K$171</f>
        <v>0</v>
      </c>
      <c r="AR171" s="6" t="s">
        <v>168</v>
      </c>
      <c r="AT171" s="6" t="s">
        <v>142</v>
      </c>
      <c r="AU171" s="6" t="s">
        <v>119</v>
      </c>
      <c r="AY171" s="6" t="s">
        <v>141</v>
      </c>
      <c r="BE171" s="91">
        <f>IF($U$171="základná",$N$171,0)</f>
        <v>0</v>
      </c>
      <c r="BF171" s="91">
        <f>IF($U$171="znížená",$N$171,0)</f>
        <v>0</v>
      </c>
      <c r="BG171" s="91">
        <f>IF($U$171="zákl. prenesená",$N$171,0)</f>
        <v>0</v>
      </c>
      <c r="BH171" s="91">
        <f>IF($U$171="zníž. prenesená",$N$171,0)</f>
        <v>0</v>
      </c>
      <c r="BI171" s="91">
        <f>IF($U$171="nulová",$N$171,0)</f>
        <v>0</v>
      </c>
      <c r="BJ171" s="6" t="s">
        <v>119</v>
      </c>
      <c r="BK171" s="146">
        <f>ROUND($L$171*$K$171,3)</f>
        <v>0</v>
      </c>
      <c r="BL171" s="6" t="s">
        <v>168</v>
      </c>
    </row>
    <row r="172" spans="2:64" s="6" customFormat="1" ht="27" customHeight="1">
      <c r="B172" s="23"/>
      <c r="C172" s="147" t="s">
        <v>283</v>
      </c>
      <c r="D172" s="147" t="s">
        <v>181</v>
      </c>
      <c r="E172" s="148" t="s">
        <v>284</v>
      </c>
      <c r="F172" s="216" t="s">
        <v>285</v>
      </c>
      <c r="G172" s="217"/>
      <c r="H172" s="217"/>
      <c r="I172" s="217"/>
      <c r="J172" s="149" t="s">
        <v>167</v>
      </c>
      <c r="K172" s="150">
        <v>3</v>
      </c>
      <c r="L172" s="218">
        <v>0</v>
      </c>
      <c r="M172" s="217"/>
      <c r="N172" s="219">
        <f>ROUND($L$172*$K$172,3)</f>
        <v>0</v>
      </c>
      <c r="O172" s="213"/>
      <c r="P172" s="213"/>
      <c r="Q172" s="213"/>
      <c r="R172" s="25"/>
      <c r="T172" s="143"/>
      <c r="U172" s="30" t="s">
        <v>39</v>
      </c>
      <c r="V172" s="144">
        <v>0</v>
      </c>
      <c r="W172" s="144">
        <f>$V$172*$K$172</f>
        <v>0</v>
      </c>
      <c r="X172" s="144">
        <v>0.0004</v>
      </c>
      <c r="Y172" s="144">
        <f>$X$172*$K$172</f>
        <v>0.0012000000000000001</v>
      </c>
      <c r="Z172" s="144">
        <v>0</v>
      </c>
      <c r="AA172" s="145">
        <f>$Z$172*$K$172</f>
        <v>0</v>
      </c>
      <c r="AR172" s="6" t="s">
        <v>184</v>
      </c>
      <c r="AT172" s="6" t="s">
        <v>181</v>
      </c>
      <c r="AU172" s="6" t="s">
        <v>119</v>
      </c>
      <c r="AY172" s="6" t="s">
        <v>141</v>
      </c>
      <c r="BE172" s="91">
        <f>IF($U$172="základná",$N$172,0)</f>
        <v>0</v>
      </c>
      <c r="BF172" s="91">
        <f>IF($U$172="znížená",$N$172,0)</f>
        <v>0</v>
      </c>
      <c r="BG172" s="91">
        <f>IF($U$172="zákl. prenesená",$N$172,0)</f>
        <v>0</v>
      </c>
      <c r="BH172" s="91">
        <f>IF($U$172="zníž. prenesená",$N$172,0)</f>
        <v>0</v>
      </c>
      <c r="BI172" s="91">
        <f>IF($U$172="nulová",$N$172,0)</f>
        <v>0</v>
      </c>
      <c r="BJ172" s="6" t="s">
        <v>119</v>
      </c>
      <c r="BK172" s="146">
        <f>ROUND($L$172*$K$172,3)</f>
        <v>0</v>
      </c>
      <c r="BL172" s="6" t="s">
        <v>168</v>
      </c>
    </row>
    <row r="173" spans="2:64" s="6" customFormat="1" ht="27" customHeight="1">
      <c r="B173" s="23"/>
      <c r="C173" s="138" t="s">
        <v>184</v>
      </c>
      <c r="D173" s="138" t="s">
        <v>142</v>
      </c>
      <c r="E173" s="139" t="s">
        <v>286</v>
      </c>
      <c r="F173" s="212" t="s">
        <v>287</v>
      </c>
      <c r="G173" s="213"/>
      <c r="H173" s="213"/>
      <c r="I173" s="213"/>
      <c r="J173" s="140" t="s">
        <v>210</v>
      </c>
      <c r="K173" s="141">
        <v>26.8</v>
      </c>
      <c r="L173" s="214">
        <v>0</v>
      </c>
      <c r="M173" s="213"/>
      <c r="N173" s="215">
        <f>ROUND($L$173*$K$173,3)</f>
        <v>0</v>
      </c>
      <c r="O173" s="213"/>
      <c r="P173" s="213"/>
      <c r="Q173" s="213"/>
      <c r="R173" s="25"/>
      <c r="T173" s="143"/>
      <c r="U173" s="30" t="s">
        <v>39</v>
      </c>
      <c r="V173" s="144">
        <v>0.06402</v>
      </c>
      <c r="W173" s="144">
        <f>$V$173*$K$173</f>
        <v>1.715736</v>
      </c>
      <c r="X173" s="144">
        <v>0.00018</v>
      </c>
      <c r="Y173" s="144">
        <f>$X$173*$K$173</f>
        <v>0.004824</v>
      </c>
      <c r="Z173" s="144">
        <v>0</v>
      </c>
      <c r="AA173" s="145">
        <f>$Z$173*$K$173</f>
        <v>0</v>
      </c>
      <c r="AR173" s="6" t="s">
        <v>168</v>
      </c>
      <c r="AT173" s="6" t="s">
        <v>142</v>
      </c>
      <c r="AU173" s="6" t="s">
        <v>119</v>
      </c>
      <c r="AY173" s="6" t="s">
        <v>141</v>
      </c>
      <c r="BE173" s="91">
        <f>IF($U$173="základná",$N$173,0)</f>
        <v>0</v>
      </c>
      <c r="BF173" s="91">
        <f>IF($U$173="znížená",$N$173,0)</f>
        <v>0</v>
      </c>
      <c r="BG173" s="91">
        <f>IF($U$173="zákl. prenesená",$N$173,0)</f>
        <v>0</v>
      </c>
      <c r="BH173" s="91">
        <f>IF($U$173="zníž. prenesená",$N$173,0)</f>
        <v>0</v>
      </c>
      <c r="BI173" s="91">
        <f>IF($U$173="nulová",$N$173,0)</f>
        <v>0</v>
      </c>
      <c r="BJ173" s="6" t="s">
        <v>119</v>
      </c>
      <c r="BK173" s="146">
        <f>ROUND($L$173*$K$173,3)</f>
        <v>0</v>
      </c>
      <c r="BL173" s="6" t="s">
        <v>168</v>
      </c>
    </row>
    <row r="174" spans="2:64" s="6" customFormat="1" ht="27" customHeight="1">
      <c r="B174" s="23"/>
      <c r="C174" s="138" t="s">
        <v>288</v>
      </c>
      <c r="D174" s="138" t="s">
        <v>142</v>
      </c>
      <c r="E174" s="139" t="s">
        <v>289</v>
      </c>
      <c r="F174" s="212" t="s">
        <v>290</v>
      </c>
      <c r="G174" s="213"/>
      <c r="H174" s="213"/>
      <c r="I174" s="213"/>
      <c r="J174" s="140" t="s">
        <v>210</v>
      </c>
      <c r="K174" s="141">
        <v>26.8</v>
      </c>
      <c r="L174" s="214">
        <v>0</v>
      </c>
      <c r="M174" s="213"/>
      <c r="N174" s="215">
        <f>ROUND($L$174*$K$174,3)</f>
        <v>0</v>
      </c>
      <c r="O174" s="213"/>
      <c r="P174" s="213"/>
      <c r="Q174" s="213"/>
      <c r="R174" s="25"/>
      <c r="T174" s="143"/>
      <c r="U174" s="30" t="s">
        <v>39</v>
      </c>
      <c r="V174" s="144">
        <v>0.05805</v>
      </c>
      <c r="W174" s="144">
        <f>$V$174*$K$174</f>
        <v>1.55574</v>
      </c>
      <c r="X174" s="144">
        <v>1E-05</v>
      </c>
      <c r="Y174" s="144">
        <f>$X$174*$K$174</f>
        <v>0.000268</v>
      </c>
      <c r="Z174" s="144">
        <v>0</v>
      </c>
      <c r="AA174" s="145">
        <f>$Z$174*$K$174</f>
        <v>0</v>
      </c>
      <c r="AR174" s="6" t="s">
        <v>168</v>
      </c>
      <c r="AT174" s="6" t="s">
        <v>142</v>
      </c>
      <c r="AU174" s="6" t="s">
        <v>119</v>
      </c>
      <c r="AY174" s="6" t="s">
        <v>141</v>
      </c>
      <c r="BE174" s="91">
        <f>IF($U$174="základná",$N$174,0)</f>
        <v>0</v>
      </c>
      <c r="BF174" s="91">
        <f>IF($U$174="znížená",$N$174,0)</f>
        <v>0</v>
      </c>
      <c r="BG174" s="91">
        <f>IF($U$174="zákl. prenesená",$N$174,0)</f>
        <v>0</v>
      </c>
      <c r="BH174" s="91">
        <f>IF($U$174="zníž. prenesená",$N$174,0)</f>
        <v>0</v>
      </c>
      <c r="BI174" s="91">
        <f>IF($U$174="nulová",$N$174,0)</f>
        <v>0</v>
      </c>
      <c r="BJ174" s="6" t="s">
        <v>119</v>
      </c>
      <c r="BK174" s="146">
        <f>ROUND($L$174*$K$174,3)</f>
        <v>0</v>
      </c>
      <c r="BL174" s="6" t="s">
        <v>168</v>
      </c>
    </row>
    <row r="175" spans="2:64" s="6" customFormat="1" ht="27" customHeight="1">
      <c r="B175" s="23"/>
      <c r="C175" s="138" t="s">
        <v>291</v>
      </c>
      <c r="D175" s="138" t="s">
        <v>142</v>
      </c>
      <c r="E175" s="139" t="s">
        <v>170</v>
      </c>
      <c r="F175" s="212" t="s">
        <v>171</v>
      </c>
      <c r="G175" s="213"/>
      <c r="H175" s="213"/>
      <c r="I175" s="213"/>
      <c r="J175" s="140" t="s">
        <v>172</v>
      </c>
      <c r="K175" s="142">
        <v>0</v>
      </c>
      <c r="L175" s="214">
        <v>0</v>
      </c>
      <c r="M175" s="213"/>
      <c r="N175" s="215">
        <f>ROUND($L$175*$K$175,3)</f>
        <v>0</v>
      </c>
      <c r="O175" s="213"/>
      <c r="P175" s="213"/>
      <c r="Q175" s="213"/>
      <c r="R175" s="25"/>
      <c r="T175" s="143"/>
      <c r="U175" s="30" t="s">
        <v>39</v>
      </c>
      <c r="V175" s="144">
        <v>0</v>
      </c>
      <c r="W175" s="144">
        <f>$V$175*$K$175</f>
        <v>0</v>
      </c>
      <c r="X175" s="144">
        <v>0</v>
      </c>
      <c r="Y175" s="144">
        <f>$X$175*$K$175</f>
        <v>0</v>
      </c>
      <c r="Z175" s="144">
        <v>0</v>
      </c>
      <c r="AA175" s="145">
        <f>$Z$175*$K$175</f>
        <v>0</v>
      </c>
      <c r="AR175" s="6" t="s">
        <v>168</v>
      </c>
      <c r="AT175" s="6" t="s">
        <v>142</v>
      </c>
      <c r="AU175" s="6" t="s">
        <v>119</v>
      </c>
      <c r="AY175" s="6" t="s">
        <v>141</v>
      </c>
      <c r="BE175" s="91">
        <f>IF($U$175="základná",$N$175,0)</f>
        <v>0</v>
      </c>
      <c r="BF175" s="91">
        <f>IF($U$175="znížená",$N$175,0)</f>
        <v>0</v>
      </c>
      <c r="BG175" s="91">
        <f>IF($U$175="zákl. prenesená",$N$175,0)</f>
        <v>0</v>
      </c>
      <c r="BH175" s="91">
        <f>IF($U$175="zníž. prenesená",$N$175,0)</f>
        <v>0</v>
      </c>
      <c r="BI175" s="91">
        <f>IF($U$175="nulová",$N$175,0)</f>
        <v>0</v>
      </c>
      <c r="BJ175" s="6" t="s">
        <v>119</v>
      </c>
      <c r="BK175" s="146">
        <f>ROUND($L$175*$K$175,3)</f>
        <v>0</v>
      </c>
      <c r="BL175" s="6" t="s">
        <v>168</v>
      </c>
    </row>
    <row r="176" spans="2:63" s="127" customFormat="1" ht="30.75" customHeight="1">
      <c r="B176" s="128"/>
      <c r="C176" s="129"/>
      <c r="D176" s="137" t="s">
        <v>113</v>
      </c>
      <c r="E176" s="129"/>
      <c r="F176" s="129"/>
      <c r="G176" s="129"/>
      <c r="H176" s="129"/>
      <c r="I176" s="129"/>
      <c r="J176" s="129"/>
      <c r="K176" s="129"/>
      <c r="L176" s="129"/>
      <c r="M176" s="129"/>
      <c r="N176" s="222">
        <f>$BK$176</f>
        <v>0</v>
      </c>
      <c r="O176" s="221"/>
      <c r="P176" s="221"/>
      <c r="Q176" s="221"/>
      <c r="R176" s="131"/>
      <c r="T176" s="132"/>
      <c r="U176" s="129"/>
      <c r="V176" s="129"/>
      <c r="W176" s="133">
        <f>SUM($W$177:$W$192)</f>
        <v>11.718559999999998</v>
      </c>
      <c r="X176" s="129"/>
      <c r="Y176" s="133">
        <f>SUM($Y$177:$Y$192)</f>
        <v>0.09529999999999998</v>
      </c>
      <c r="Z176" s="129"/>
      <c r="AA176" s="134">
        <f>SUM($AA$177:$AA$192)</f>
        <v>0.00048</v>
      </c>
      <c r="AR176" s="135" t="s">
        <v>119</v>
      </c>
      <c r="AT176" s="135" t="s">
        <v>71</v>
      </c>
      <c r="AU176" s="135" t="s">
        <v>79</v>
      </c>
      <c r="AY176" s="135" t="s">
        <v>141</v>
      </c>
      <c r="BK176" s="136">
        <f>SUM($BK$177:$BK$192)</f>
        <v>0</v>
      </c>
    </row>
    <row r="177" spans="2:64" s="6" customFormat="1" ht="27" customHeight="1">
      <c r="B177" s="23"/>
      <c r="C177" s="138" t="s">
        <v>292</v>
      </c>
      <c r="D177" s="138" t="s">
        <v>142</v>
      </c>
      <c r="E177" s="139" t="s">
        <v>293</v>
      </c>
      <c r="F177" s="212" t="s">
        <v>294</v>
      </c>
      <c r="G177" s="213"/>
      <c r="H177" s="213"/>
      <c r="I177" s="213"/>
      <c r="J177" s="140" t="s">
        <v>179</v>
      </c>
      <c r="K177" s="141">
        <v>1</v>
      </c>
      <c r="L177" s="214">
        <v>0</v>
      </c>
      <c r="M177" s="213"/>
      <c r="N177" s="215">
        <f>ROUND($L$177*$K$177,3)</f>
        <v>0</v>
      </c>
      <c r="O177" s="213"/>
      <c r="P177" s="213"/>
      <c r="Q177" s="213"/>
      <c r="R177" s="25"/>
      <c r="T177" s="143"/>
      <c r="U177" s="30" t="s">
        <v>39</v>
      </c>
      <c r="V177" s="144">
        <v>1.27398</v>
      </c>
      <c r="W177" s="144">
        <f>$V$177*$K$177</f>
        <v>1.27398</v>
      </c>
      <c r="X177" s="144">
        <v>0.00066</v>
      </c>
      <c r="Y177" s="144">
        <f>$X$177*$K$177</f>
        <v>0.00066</v>
      </c>
      <c r="Z177" s="144">
        <v>0</v>
      </c>
      <c r="AA177" s="145">
        <f>$Z$177*$K$177</f>
        <v>0</v>
      </c>
      <c r="AR177" s="6" t="s">
        <v>168</v>
      </c>
      <c r="AT177" s="6" t="s">
        <v>142</v>
      </c>
      <c r="AU177" s="6" t="s">
        <v>119</v>
      </c>
      <c r="AY177" s="6" t="s">
        <v>141</v>
      </c>
      <c r="BE177" s="91">
        <f>IF($U$177="základná",$N$177,0)</f>
        <v>0</v>
      </c>
      <c r="BF177" s="91">
        <f>IF($U$177="znížená",$N$177,0)</f>
        <v>0</v>
      </c>
      <c r="BG177" s="91">
        <f>IF($U$177="zákl. prenesená",$N$177,0)</f>
        <v>0</v>
      </c>
      <c r="BH177" s="91">
        <f>IF($U$177="zníž. prenesená",$N$177,0)</f>
        <v>0</v>
      </c>
      <c r="BI177" s="91">
        <f>IF($U$177="nulová",$N$177,0)</f>
        <v>0</v>
      </c>
      <c r="BJ177" s="6" t="s">
        <v>119</v>
      </c>
      <c r="BK177" s="146">
        <f>ROUND($L$177*$K$177,3)</f>
        <v>0</v>
      </c>
      <c r="BL177" s="6" t="s">
        <v>168</v>
      </c>
    </row>
    <row r="178" spans="2:64" s="6" customFormat="1" ht="15.75" customHeight="1">
      <c r="B178" s="23"/>
      <c r="C178" s="147" t="s">
        <v>295</v>
      </c>
      <c r="D178" s="147" t="s">
        <v>181</v>
      </c>
      <c r="E178" s="148" t="s">
        <v>296</v>
      </c>
      <c r="F178" s="216" t="s">
        <v>297</v>
      </c>
      <c r="G178" s="217"/>
      <c r="H178" s="217"/>
      <c r="I178" s="217"/>
      <c r="J178" s="149" t="s">
        <v>167</v>
      </c>
      <c r="K178" s="150">
        <v>1</v>
      </c>
      <c r="L178" s="218">
        <v>0</v>
      </c>
      <c r="M178" s="217"/>
      <c r="N178" s="219">
        <f>ROUND($L$178*$K$178,3)</f>
        <v>0</v>
      </c>
      <c r="O178" s="213"/>
      <c r="P178" s="213"/>
      <c r="Q178" s="213"/>
      <c r="R178" s="25"/>
      <c r="T178" s="143"/>
      <c r="U178" s="30" t="s">
        <v>39</v>
      </c>
      <c r="V178" s="144">
        <v>0</v>
      </c>
      <c r="W178" s="144">
        <f>$V$178*$K$178</f>
        <v>0</v>
      </c>
      <c r="X178" s="144">
        <v>0.015</v>
      </c>
      <c r="Y178" s="144">
        <f>$X$178*$K$178</f>
        <v>0.015</v>
      </c>
      <c r="Z178" s="144">
        <v>0</v>
      </c>
      <c r="AA178" s="145">
        <f>$Z$178*$K$178</f>
        <v>0</v>
      </c>
      <c r="AR178" s="6" t="s">
        <v>184</v>
      </c>
      <c r="AT178" s="6" t="s">
        <v>181</v>
      </c>
      <c r="AU178" s="6" t="s">
        <v>119</v>
      </c>
      <c r="AY178" s="6" t="s">
        <v>141</v>
      </c>
      <c r="BE178" s="91">
        <f>IF($U$178="základná",$N$178,0)</f>
        <v>0</v>
      </c>
      <c r="BF178" s="91">
        <f>IF($U$178="znížená",$N$178,0)</f>
        <v>0</v>
      </c>
      <c r="BG178" s="91">
        <f>IF($U$178="zákl. prenesená",$N$178,0)</f>
        <v>0</v>
      </c>
      <c r="BH178" s="91">
        <f>IF($U$178="zníž. prenesená",$N$178,0)</f>
        <v>0</v>
      </c>
      <c r="BI178" s="91">
        <f>IF($U$178="nulová",$N$178,0)</f>
        <v>0</v>
      </c>
      <c r="BJ178" s="6" t="s">
        <v>119</v>
      </c>
      <c r="BK178" s="146">
        <f>ROUND($L$178*$K$178,3)</f>
        <v>0</v>
      </c>
      <c r="BL178" s="6" t="s">
        <v>168</v>
      </c>
    </row>
    <row r="179" spans="2:64" s="6" customFormat="1" ht="27" customHeight="1">
      <c r="B179" s="23"/>
      <c r="C179" s="138" t="s">
        <v>298</v>
      </c>
      <c r="D179" s="138" t="s">
        <v>142</v>
      </c>
      <c r="E179" s="139" t="s">
        <v>174</v>
      </c>
      <c r="F179" s="212" t="s">
        <v>175</v>
      </c>
      <c r="G179" s="213"/>
      <c r="H179" s="213"/>
      <c r="I179" s="213"/>
      <c r="J179" s="140" t="s">
        <v>167</v>
      </c>
      <c r="K179" s="141">
        <v>4</v>
      </c>
      <c r="L179" s="214">
        <v>0</v>
      </c>
      <c r="M179" s="213"/>
      <c r="N179" s="215">
        <f>ROUND($L$179*$K$179,3)</f>
        <v>0</v>
      </c>
      <c r="O179" s="213"/>
      <c r="P179" s="213"/>
      <c r="Q179" s="213"/>
      <c r="R179" s="25"/>
      <c r="T179" s="143"/>
      <c r="U179" s="30" t="s">
        <v>39</v>
      </c>
      <c r="V179" s="144">
        <v>0.31464</v>
      </c>
      <c r="W179" s="144">
        <f>$V$179*$K$179</f>
        <v>1.25856</v>
      </c>
      <c r="X179" s="144">
        <v>0.00012</v>
      </c>
      <c r="Y179" s="144">
        <f>$X$179*$K$179</f>
        <v>0.00048</v>
      </c>
      <c r="Z179" s="144">
        <v>0.00012</v>
      </c>
      <c r="AA179" s="145">
        <f>$Z$179*$K$179</f>
        <v>0.00048</v>
      </c>
      <c r="AR179" s="6" t="s">
        <v>168</v>
      </c>
      <c r="AT179" s="6" t="s">
        <v>142</v>
      </c>
      <c r="AU179" s="6" t="s">
        <v>119</v>
      </c>
      <c r="AY179" s="6" t="s">
        <v>141</v>
      </c>
      <c r="BE179" s="91">
        <f>IF($U$179="základná",$N$179,0)</f>
        <v>0</v>
      </c>
      <c r="BF179" s="91">
        <f>IF($U$179="znížená",$N$179,0)</f>
        <v>0</v>
      </c>
      <c r="BG179" s="91">
        <f>IF($U$179="zákl. prenesená",$N$179,0)</f>
        <v>0</v>
      </c>
      <c r="BH179" s="91">
        <f>IF($U$179="zníž. prenesená",$N$179,0)</f>
        <v>0</v>
      </c>
      <c r="BI179" s="91">
        <f>IF($U$179="nulová",$N$179,0)</f>
        <v>0</v>
      </c>
      <c r="BJ179" s="6" t="s">
        <v>119</v>
      </c>
      <c r="BK179" s="146">
        <f>ROUND($L$179*$K$179,3)</f>
        <v>0</v>
      </c>
      <c r="BL179" s="6" t="s">
        <v>168</v>
      </c>
    </row>
    <row r="180" spans="2:64" s="6" customFormat="1" ht="27" customHeight="1">
      <c r="B180" s="23"/>
      <c r="C180" s="138" t="s">
        <v>299</v>
      </c>
      <c r="D180" s="138" t="s">
        <v>142</v>
      </c>
      <c r="E180" s="139" t="s">
        <v>177</v>
      </c>
      <c r="F180" s="212" t="s">
        <v>178</v>
      </c>
      <c r="G180" s="213"/>
      <c r="H180" s="213"/>
      <c r="I180" s="213"/>
      <c r="J180" s="140" t="s">
        <v>179</v>
      </c>
      <c r="K180" s="141">
        <v>4</v>
      </c>
      <c r="L180" s="214">
        <v>0</v>
      </c>
      <c r="M180" s="213"/>
      <c r="N180" s="215">
        <f>ROUND($L$180*$K$180,3)</f>
        <v>0</v>
      </c>
      <c r="O180" s="213"/>
      <c r="P180" s="213"/>
      <c r="Q180" s="213"/>
      <c r="R180" s="25"/>
      <c r="T180" s="143"/>
      <c r="U180" s="30" t="s">
        <v>39</v>
      </c>
      <c r="V180" s="144">
        <v>1.49985</v>
      </c>
      <c r="W180" s="144">
        <f>$V$180*$K$180</f>
        <v>5.9994</v>
      </c>
      <c r="X180" s="144">
        <v>0.00057</v>
      </c>
      <c r="Y180" s="144">
        <f>$X$180*$K$180</f>
        <v>0.00228</v>
      </c>
      <c r="Z180" s="144">
        <v>0</v>
      </c>
      <c r="AA180" s="145">
        <f>$Z$180*$K$180</f>
        <v>0</v>
      </c>
      <c r="AR180" s="6" t="s">
        <v>168</v>
      </c>
      <c r="AT180" s="6" t="s">
        <v>142</v>
      </c>
      <c r="AU180" s="6" t="s">
        <v>119</v>
      </c>
      <c r="AY180" s="6" t="s">
        <v>141</v>
      </c>
      <c r="BE180" s="91">
        <f>IF($U$180="základná",$N$180,0)</f>
        <v>0</v>
      </c>
      <c r="BF180" s="91">
        <f>IF($U$180="znížená",$N$180,0)</f>
        <v>0</v>
      </c>
      <c r="BG180" s="91">
        <f>IF($U$180="zákl. prenesená",$N$180,0)</f>
        <v>0</v>
      </c>
      <c r="BH180" s="91">
        <f>IF($U$180="zníž. prenesená",$N$180,0)</f>
        <v>0</v>
      </c>
      <c r="BI180" s="91">
        <f>IF($U$180="nulová",$N$180,0)</f>
        <v>0</v>
      </c>
      <c r="BJ180" s="6" t="s">
        <v>119</v>
      </c>
      <c r="BK180" s="146">
        <f>ROUND($L$180*$K$180,3)</f>
        <v>0</v>
      </c>
      <c r="BL180" s="6" t="s">
        <v>168</v>
      </c>
    </row>
    <row r="181" spans="2:64" s="6" customFormat="1" ht="15.75" customHeight="1">
      <c r="B181" s="23"/>
      <c r="C181" s="147" t="s">
        <v>300</v>
      </c>
      <c r="D181" s="147" t="s">
        <v>181</v>
      </c>
      <c r="E181" s="148" t="s">
        <v>182</v>
      </c>
      <c r="F181" s="216" t="s">
        <v>183</v>
      </c>
      <c r="G181" s="217"/>
      <c r="H181" s="217"/>
      <c r="I181" s="217"/>
      <c r="J181" s="149" t="s">
        <v>167</v>
      </c>
      <c r="K181" s="150">
        <v>4</v>
      </c>
      <c r="L181" s="218">
        <v>0</v>
      </c>
      <c r="M181" s="217"/>
      <c r="N181" s="219">
        <f>ROUND($L$181*$K$181,3)</f>
        <v>0</v>
      </c>
      <c r="O181" s="213"/>
      <c r="P181" s="213"/>
      <c r="Q181" s="213"/>
      <c r="R181" s="25"/>
      <c r="T181" s="143"/>
      <c r="U181" s="30" t="s">
        <v>39</v>
      </c>
      <c r="V181" s="144">
        <v>0</v>
      </c>
      <c r="W181" s="144">
        <f>$V$181*$K$181</f>
        <v>0</v>
      </c>
      <c r="X181" s="144">
        <v>0.0145</v>
      </c>
      <c r="Y181" s="144">
        <f>$X$181*$K$181</f>
        <v>0.058</v>
      </c>
      <c r="Z181" s="144">
        <v>0</v>
      </c>
      <c r="AA181" s="145">
        <f>$Z$181*$K$181</f>
        <v>0</v>
      </c>
      <c r="AR181" s="6" t="s">
        <v>184</v>
      </c>
      <c r="AT181" s="6" t="s">
        <v>181</v>
      </c>
      <c r="AU181" s="6" t="s">
        <v>119</v>
      </c>
      <c r="AY181" s="6" t="s">
        <v>141</v>
      </c>
      <c r="BE181" s="91">
        <f>IF($U$181="základná",$N$181,0)</f>
        <v>0</v>
      </c>
      <c r="BF181" s="91">
        <f>IF($U$181="znížená",$N$181,0)</f>
        <v>0</v>
      </c>
      <c r="BG181" s="91">
        <f>IF($U$181="zákl. prenesená",$N$181,0)</f>
        <v>0</v>
      </c>
      <c r="BH181" s="91">
        <f>IF($U$181="zníž. prenesená",$N$181,0)</f>
        <v>0</v>
      </c>
      <c r="BI181" s="91">
        <f>IF($U$181="nulová",$N$181,0)</f>
        <v>0</v>
      </c>
      <c r="BJ181" s="6" t="s">
        <v>119</v>
      </c>
      <c r="BK181" s="146">
        <f>ROUND($L$181*$K$181,3)</f>
        <v>0</v>
      </c>
      <c r="BL181" s="6" t="s">
        <v>168</v>
      </c>
    </row>
    <row r="182" spans="2:64" s="6" customFormat="1" ht="15.75" customHeight="1">
      <c r="B182" s="23"/>
      <c r="C182" s="138" t="s">
        <v>301</v>
      </c>
      <c r="D182" s="138" t="s">
        <v>142</v>
      </c>
      <c r="E182" s="139" t="s">
        <v>302</v>
      </c>
      <c r="F182" s="212" t="s">
        <v>303</v>
      </c>
      <c r="G182" s="213"/>
      <c r="H182" s="213"/>
      <c r="I182" s="213"/>
      <c r="J182" s="140" t="s">
        <v>179</v>
      </c>
      <c r="K182" s="141">
        <v>1</v>
      </c>
      <c r="L182" s="214">
        <v>0</v>
      </c>
      <c r="M182" s="213"/>
      <c r="N182" s="215">
        <f>ROUND($L$182*$K$182,3)</f>
        <v>0</v>
      </c>
      <c r="O182" s="213"/>
      <c r="P182" s="213"/>
      <c r="Q182" s="213"/>
      <c r="R182" s="25"/>
      <c r="T182" s="143"/>
      <c r="U182" s="30" t="s">
        <v>39</v>
      </c>
      <c r="V182" s="144">
        <v>0.27661</v>
      </c>
      <c r="W182" s="144">
        <f>$V$182*$K$182</f>
        <v>0.27661</v>
      </c>
      <c r="X182" s="144">
        <v>0.00028</v>
      </c>
      <c r="Y182" s="144">
        <f>$X$182*$K$182</f>
        <v>0.00028</v>
      </c>
      <c r="Z182" s="144">
        <v>0</v>
      </c>
      <c r="AA182" s="145">
        <f>$Z$182*$K$182</f>
        <v>0</v>
      </c>
      <c r="AR182" s="6" t="s">
        <v>168</v>
      </c>
      <c r="AT182" s="6" t="s">
        <v>142</v>
      </c>
      <c r="AU182" s="6" t="s">
        <v>119</v>
      </c>
      <c r="AY182" s="6" t="s">
        <v>141</v>
      </c>
      <c r="BE182" s="91">
        <f>IF($U$182="základná",$N$182,0)</f>
        <v>0</v>
      </c>
      <c r="BF182" s="91">
        <f>IF($U$182="znížená",$N$182,0)</f>
        <v>0</v>
      </c>
      <c r="BG182" s="91">
        <f>IF($U$182="zákl. prenesená",$N$182,0)</f>
        <v>0</v>
      </c>
      <c r="BH182" s="91">
        <f>IF($U$182="zníž. prenesená",$N$182,0)</f>
        <v>0</v>
      </c>
      <c r="BI182" s="91">
        <f>IF($U$182="nulová",$N$182,0)</f>
        <v>0</v>
      </c>
      <c r="BJ182" s="6" t="s">
        <v>119</v>
      </c>
      <c r="BK182" s="146">
        <f>ROUND($L$182*$K$182,3)</f>
        <v>0</v>
      </c>
      <c r="BL182" s="6" t="s">
        <v>168</v>
      </c>
    </row>
    <row r="183" spans="2:64" s="6" customFormat="1" ht="27" customHeight="1">
      <c r="B183" s="23"/>
      <c r="C183" s="147" t="s">
        <v>304</v>
      </c>
      <c r="D183" s="147" t="s">
        <v>181</v>
      </c>
      <c r="E183" s="148" t="s">
        <v>305</v>
      </c>
      <c r="F183" s="216" t="s">
        <v>306</v>
      </c>
      <c r="G183" s="217"/>
      <c r="H183" s="217"/>
      <c r="I183" s="217"/>
      <c r="J183" s="149" t="s">
        <v>167</v>
      </c>
      <c r="K183" s="150">
        <v>1</v>
      </c>
      <c r="L183" s="218">
        <v>0</v>
      </c>
      <c r="M183" s="217"/>
      <c r="N183" s="219">
        <f>ROUND($L$183*$K$183,3)</f>
        <v>0</v>
      </c>
      <c r="O183" s="213"/>
      <c r="P183" s="213"/>
      <c r="Q183" s="213"/>
      <c r="R183" s="25"/>
      <c r="T183" s="143"/>
      <c r="U183" s="30" t="s">
        <v>39</v>
      </c>
      <c r="V183" s="144">
        <v>0</v>
      </c>
      <c r="W183" s="144">
        <f>$V$183*$K$183</f>
        <v>0</v>
      </c>
      <c r="X183" s="144">
        <v>0.00024</v>
      </c>
      <c r="Y183" s="144">
        <f>$X$183*$K$183</f>
        <v>0.00024</v>
      </c>
      <c r="Z183" s="144">
        <v>0</v>
      </c>
      <c r="AA183" s="145">
        <f>$Z$183*$K$183</f>
        <v>0</v>
      </c>
      <c r="AR183" s="6" t="s">
        <v>184</v>
      </c>
      <c r="AT183" s="6" t="s">
        <v>181</v>
      </c>
      <c r="AU183" s="6" t="s">
        <v>119</v>
      </c>
      <c r="AY183" s="6" t="s">
        <v>141</v>
      </c>
      <c r="BE183" s="91">
        <f>IF($U$183="základná",$N$183,0)</f>
        <v>0</v>
      </c>
      <c r="BF183" s="91">
        <f>IF($U$183="znížená",$N$183,0)</f>
        <v>0</v>
      </c>
      <c r="BG183" s="91">
        <f>IF($U$183="zákl. prenesená",$N$183,0)</f>
        <v>0</v>
      </c>
      <c r="BH183" s="91">
        <f>IF($U$183="zníž. prenesená",$N$183,0)</f>
        <v>0</v>
      </c>
      <c r="BI183" s="91">
        <f>IF($U$183="nulová",$N$183,0)</f>
        <v>0</v>
      </c>
      <c r="BJ183" s="6" t="s">
        <v>119</v>
      </c>
      <c r="BK183" s="146">
        <f>ROUND($L$183*$K$183,3)</f>
        <v>0</v>
      </c>
      <c r="BL183" s="6" t="s">
        <v>168</v>
      </c>
    </row>
    <row r="184" spans="2:64" s="6" customFormat="1" ht="27" customHeight="1">
      <c r="B184" s="23"/>
      <c r="C184" s="138" t="s">
        <v>307</v>
      </c>
      <c r="D184" s="138" t="s">
        <v>142</v>
      </c>
      <c r="E184" s="139" t="s">
        <v>189</v>
      </c>
      <c r="F184" s="212" t="s">
        <v>190</v>
      </c>
      <c r="G184" s="213"/>
      <c r="H184" s="213"/>
      <c r="I184" s="213"/>
      <c r="J184" s="140" t="s">
        <v>167</v>
      </c>
      <c r="K184" s="141">
        <v>4</v>
      </c>
      <c r="L184" s="214">
        <v>0</v>
      </c>
      <c r="M184" s="213"/>
      <c r="N184" s="215">
        <f>ROUND($L$184*$K$184,3)</f>
        <v>0</v>
      </c>
      <c r="O184" s="213"/>
      <c r="P184" s="213"/>
      <c r="Q184" s="213"/>
      <c r="R184" s="25"/>
      <c r="T184" s="143"/>
      <c r="U184" s="30" t="s">
        <v>39</v>
      </c>
      <c r="V184" s="144">
        <v>0.39272</v>
      </c>
      <c r="W184" s="144">
        <f>$V$184*$K$184</f>
        <v>1.57088</v>
      </c>
      <c r="X184" s="144">
        <v>0.00012</v>
      </c>
      <c r="Y184" s="144">
        <f>$X$184*$K$184</f>
        <v>0.00048</v>
      </c>
      <c r="Z184" s="144">
        <v>0</v>
      </c>
      <c r="AA184" s="145">
        <f>$Z$184*$K$184</f>
        <v>0</v>
      </c>
      <c r="AR184" s="6" t="s">
        <v>168</v>
      </c>
      <c r="AT184" s="6" t="s">
        <v>142</v>
      </c>
      <c r="AU184" s="6" t="s">
        <v>119</v>
      </c>
      <c r="AY184" s="6" t="s">
        <v>141</v>
      </c>
      <c r="BE184" s="91">
        <f>IF($U$184="základná",$N$184,0)</f>
        <v>0</v>
      </c>
      <c r="BF184" s="91">
        <f>IF($U$184="znížená",$N$184,0)</f>
        <v>0</v>
      </c>
      <c r="BG184" s="91">
        <f>IF($U$184="zákl. prenesená",$N$184,0)</f>
        <v>0</v>
      </c>
      <c r="BH184" s="91">
        <f>IF($U$184="zníž. prenesená",$N$184,0)</f>
        <v>0</v>
      </c>
      <c r="BI184" s="91">
        <f>IF($U$184="nulová",$N$184,0)</f>
        <v>0</v>
      </c>
      <c r="BJ184" s="6" t="s">
        <v>119</v>
      </c>
      <c r="BK184" s="146">
        <f>ROUND($L$184*$K$184,3)</f>
        <v>0</v>
      </c>
      <c r="BL184" s="6" t="s">
        <v>168</v>
      </c>
    </row>
    <row r="185" spans="2:64" s="6" customFormat="1" ht="15.75" customHeight="1">
      <c r="B185" s="23"/>
      <c r="C185" s="147" t="s">
        <v>308</v>
      </c>
      <c r="D185" s="147" t="s">
        <v>181</v>
      </c>
      <c r="E185" s="148" t="s">
        <v>192</v>
      </c>
      <c r="F185" s="216" t="s">
        <v>193</v>
      </c>
      <c r="G185" s="217"/>
      <c r="H185" s="217"/>
      <c r="I185" s="217"/>
      <c r="J185" s="149" t="s">
        <v>167</v>
      </c>
      <c r="K185" s="150">
        <v>4</v>
      </c>
      <c r="L185" s="218">
        <v>0</v>
      </c>
      <c r="M185" s="217"/>
      <c r="N185" s="219">
        <f>ROUND($L$185*$K$185,3)</f>
        <v>0</v>
      </c>
      <c r="O185" s="213"/>
      <c r="P185" s="213"/>
      <c r="Q185" s="213"/>
      <c r="R185" s="25"/>
      <c r="T185" s="143"/>
      <c r="U185" s="30" t="s">
        <v>39</v>
      </c>
      <c r="V185" s="144">
        <v>0</v>
      </c>
      <c r="W185" s="144">
        <f>$V$185*$K$185</f>
        <v>0</v>
      </c>
      <c r="X185" s="144">
        <v>0.002</v>
      </c>
      <c r="Y185" s="144">
        <f>$X$185*$K$185</f>
        <v>0.008</v>
      </c>
      <c r="Z185" s="144">
        <v>0</v>
      </c>
      <c r="AA185" s="145">
        <f>$Z$185*$K$185</f>
        <v>0</v>
      </c>
      <c r="AR185" s="6" t="s">
        <v>184</v>
      </c>
      <c r="AT185" s="6" t="s">
        <v>181</v>
      </c>
      <c r="AU185" s="6" t="s">
        <v>119</v>
      </c>
      <c r="AY185" s="6" t="s">
        <v>141</v>
      </c>
      <c r="BE185" s="91">
        <f>IF($U$185="základná",$N$185,0)</f>
        <v>0</v>
      </c>
      <c r="BF185" s="91">
        <f>IF($U$185="znížená",$N$185,0)</f>
        <v>0</v>
      </c>
      <c r="BG185" s="91">
        <f>IF($U$185="zákl. prenesená",$N$185,0)</f>
        <v>0</v>
      </c>
      <c r="BH185" s="91">
        <f>IF($U$185="zníž. prenesená",$N$185,0)</f>
        <v>0</v>
      </c>
      <c r="BI185" s="91">
        <f>IF($U$185="nulová",$N$185,0)</f>
        <v>0</v>
      </c>
      <c r="BJ185" s="6" t="s">
        <v>119</v>
      </c>
      <c r="BK185" s="146">
        <f>ROUND($L$185*$K$185,3)</f>
        <v>0</v>
      </c>
      <c r="BL185" s="6" t="s">
        <v>168</v>
      </c>
    </row>
    <row r="186" spans="2:64" s="6" customFormat="1" ht="27" customHeight="1">
      <c r="B186" s="23"/>
      <c r="C186" s="138" t="s">
        <v>309</v>
      </c>
      <c r="D186" s="138" t="s">
        <v>142</v>
      </c>
      <c r="E186" s="139" t="s">
        <v>310</v>
      </c>
      <c r="F186" s="212" t="s">
        <v>311</v>
      </c>
      <c r="G186" s="213"/>
      <c r="H186" s="213"/>
      <c r="I186" s="213"/>
      <c r="J186" s="140" t="s">
        <v>167</v>
      </c>
      <c r="K186" s="141">
        <v>3</v>
      </c>
      <c r="L186" s="214">
        <v>0</v>
      </c>
      <c r="M186" s="213"/>
      <c r="N186" s="215">
        <f>ROUND($L$186*$K$186,3)</f>
        <v>0</v>
      </c>
      <c r="O186" s="213"/>
      <c r="P186" s="213"/>
      <c r="Q186" s="213"/>
      <c r="R186" s="25"/>
      <c r="T186" s="143"/>
      <c r="U186" s="30" t="s">
        <v>39</v>
      </c>
      <c r="V186" s="144">
        <v>0.20075</v>
      </c>
      <c r="W186" s="144">
        <f>$V$186*$K$186</f>
        <v>0.6022500000000001</v>
      </c>
      <c r="X186" s="144">
        <v>4E-05</v>
      </c>
      <c r="Y186" s="144">
        <f>$X$186*$K$186</f>
        <v>0.00012000000000000002</v>
      </c>
      <c r="Z186" s="144">
        <v>0</v>
      </c>
      <c r="AA186" s="145">
        <f>$Z$186*$K$186</f>
        <v>0</v>
      </c>
      <c r="AR186" s="6" t="s">
        <v>168</v>
      </c>
      <c r="AT186" s="6" t="s">
        <v>142</v>
      </c>
      <c r="AU186" s="6" t="s">
        <v>119</v>
      </c>
      <c r="AY186" s="6" t="s">
        <v>141</v>
      </c>
      <c r="BE186" s="91">
        <f>IF($U$186="základná",$N$186,0)</f>
        <v>0</v>
      </c>
      <c r="BF186" s="91">
        <f>IF($U$186="znížená",$N$186,0)</f>
        <v>0</v>
      </c>
      <c r="BG186" s="91">
        <f>IF($U$186="zákl. prenesená",$N$186,0)</f>
        <v>0</v>
      </c>
      <c r="BH186" s="91">
        <f>IF($U$186="zníž. prenesená",$N$186,0)</f>
        <v>0</v>
      </c>
      <c r="BI186" s="91">
        <f>IF($U$186="nulová",$N$186,0)</f>
        <v>0</v>
      </c>
      <c r="BJ186" s="6" t="s">
        <v>119</v>
      </c>
      <c r="BK186" s="146">
        <f>ROUND($L$186*$K$186,3)</f>
        <v>0</v>
      </c>
      <c r="BL186" s="6" t="s">
        <v>168</v>
      </c>
    </row>
    <row r="187" spans="2:64" s="6" customFormat="1" ht="27" customHeight="1">
      <c r="B187" s="23"/>
      <c r="C187" s="147" t="s">
        <v>312</v>
      </c>
      <c r="D187" s="147" t="s">
        <v>181</v>
      </c>
      <c r="E187" s="148" t="s">
        <v>313</v>
      </c>
      <c r="F187" s="216" t="s">
        <v>314</v>
      </c>
      <c r="G187" s="217"/>
      <c r="H187" s="217"/>
      <c r="I187" s="217"/>
      <c r="J187" s="149" t="s">
        <v>167</v>
      </c>
      <c r="K187" s="150">
        <v>3</v>
      </c>
      <c r="L187" s="218">
        <v>0</v>
      </c>
      <c r="M187" s="217"/>
      <c r="N187" s="219">
        <f>ROUND($L$187*$K$187,3)</f>
        <v>0</v>
      </c>
      <c r="O187" s="213"/>
      <c r="P187" s="213"/>
      <c r="Q187" s="213"/>
      <c r="R187" s="25"/>
      <c r="T187" s="143"/>
      <c r="U187" s="30" t="s">
        <v>39</v>
      </c>
      <c r="V187" s="144">
        <v>0</v>
      </c>
      <c r="W187" s="144">
        <f>$V$187*$K$187</f>
        <v>0</v>
      </c>
      <c r="X187" s="144">
        <v>0.00116</v>
      </c>
      <c r="Y187" s="144">
        <f>$X$187*$K$187</f>
        <v>0.00348</v>
      </c>
      <c r="Z187" s="144">
        <v>0</v>
      </c>
      <c r="AA187" s="145">
        <f>$Z$187*$K$187</f>
        <v>0</v>
      </c>
      <c r="AR187" s="6" t="s">
        <v>184</v>
      </c>
      <c r="AT187" s="6" t="s">
        <v>181</v>
      </c>
      <c r="AU187" s="6" t="s">
        <v>119</v>
      </c>
      <c r="AY187" s="6" t="s">
        <v>141</v>
      </c>
      <c r="BE187" s="91">
        <f>IF($U$187="základná",$N$187,0)</f>
        <v>0</v>
      </c>
      <c r="BF187" s="91">
        <f>IF($U$187="znížená",$N$187,0)</f>
        <v>0</v>
      </c>
      <c r="BG187" s="91">
        <f>IF($U$187="zákl. prenesená",$N$187,0)</f>
        <v>0</v>
      </c>
      <c r="BH187" s="91">
        <f>IF($U$187="zníž. prenesená",$N$187,0)</f>
        <v>0</v>
      </c>
      <c r="BI187" s="91">
        <f>IF($U$187="nulová",$N$187,0)</f>
        <v>0</v>
      </c>
      <c r="BJ187" s="6" t="s">
        <v>119</v>
      </c>
      <c r="BK187" s="146">
        <f>ROUND($L$187*$K$187,3)</f>
        <v>0</v>
      </c>
      <c r="BL187" s="6" t="s">
        <v>168</v>
      </c>
    </row>
    <row r="188" spans="2:64" s="6" customFormat="1" ht="27" customHeight="1">
      <c r="B188" s="23"/>
      <c r="C188" s="138" t="s">
        <v>315</v>
      </c>
      <c r="D188" s="138" t="s">
        <v>142</v>
      </c>
      <c r="E188" s="139" t="s">
        <v>194</v>
      </c>
      <c r="F188" s="212" t="s">
        <v>195</v>
      </c>
      <c r="G188" s="213"/>
      <c r="H188" s="213"/>
      <c r="I188" s="213"/>
      <c r="J188" s="140" t="s">
        <v>167</v>
      </c>
      <c r="K188" s="141">
        <v>4</v>
      </c>
      <c r="L188" s="214">
        <v>0</v>
      </c>
      <c r="M188" s="213"/>
      <c r="N188" s="215">
        <f>ROUND($L$188*$K$188,3)</f>
        <v>0</v>
      </c>
      <c r="O188" s="213"/>
      <c r="P188" s="213"/>
      <c r="Q188" s="213"/>
      <c r="R188" s="25"/>
      <c r="T188" s="143"/>
      <c r="U188" s="30" t="s">
        <v>39</v>
      </c>
      <c r="V188" s="144">
        <v>0.15616</v>
      </c>
      <c r="W188" s="144">
        <f>$V$188*$K$188</f>
        <v>0.62464</v>
      </c>
      <c r="X188" s="144">
        <v>1E-05</v>
      </c>
      <c r="Y188" s="144">
        <f>$X$188*$K$188</f>
        <v>4E-05</v>
      </c>
      <c r="Z188" s="144">
        <v>0</v>
      </c>
      <c r="AA188" s="145">
        <f>$Z$188*$K$188</f>
        <v>0</v>
      </c>
      <c r="AR188" s="6" t="s">
        <v>168</v>
      </c>
      <c r="AT188" s="6" t="s">
        <v>142</v>
      </c>
      <c r="AU188" s="6" t="s">
        <v>119</v>
      </c>
      <c r="AY188" s="6" t="s">
        <v>141</v>
      </c>
      <c r="BE188" s="91">
        <f>IF($U$188="základná",$N$188,0)</f>
        <v>0</v>
      </c>
      <c r="BF188" s="91">
        <f>IF($U$188="znížená",$N$188,0)</f>
        <v>0</v>
      </c>
      <c r="BG188" s="91">
        <f>IF($U$188="zákl. prenesená",$N$188,0)</f>
        <v>0</v>
      </c>
      <c r="BH188" s="91">
        <f>IF($U$188="zníž. prenesená",$N$188,0)</f>
        <v>0</v>
      </c>
      <c r="BI188" s="91">
        <f>IF($U$188="nulová",$N$188,0)</f>
        <v>0</v>
      </c>
      <c r="BJ188" s="6" t="s">
        <v>119</v>
      </c>
      <c r="BK188" s="146">
        <f>ROUND($L$188*$K$188,3)</f>
        <v>0</v>
      </c>
      <c r="BL188" s="6" t="s">
        <v>168</v>
      </c>
    </row>
    <row r="189" spans="2:64" s="6" customFormat="1" ht="15.75" customHeight="1">
      <c r="B189" s="23"/>
      <c r="C189" s="147" t="s">
        <v>316</v>
      </c>
      <c r="D189" s="147" t="s">
        <v>181</v>
      </c>
      <c r="E189" s="148" t="s">
        <v>197</v>
      </c>
      <c r="F189" s="216" t="s">
        <v>198</v>
      </c>
      <c r="G189" s="217"/>
      <c r="H189" s="217"/>
      <c r="I189" s="217"/>
      <c r="J189" s="149" t="s">
        <v>167</v>
      </c>
      <c r="K189" s="150">
        <v>4</v>
      </c>
      <c r="L189" s="218">
        <v>0</v>
      </c>
      <c r="M189" s="217"/>
      <c r="N189" s="219">
        <f>ROUND($L$189*$K$189,3)</f>
        <v>0</v>
      </c>
      <c r="O189" s="213"/>
      <c r="P189" s="213"/>
      <c r="Q189" s="213"/>
      <c r="R189" s="25"/>
      <c r="T189" s="143"/>
      <c r="U189" s="30" t="s">
        <v>39</v>
      </c>
      <c r="V189" s="144">
        <v>0</v>
      </c>
      <c r="W189" s="144">
        <f>$V$189*$K$189</f>
        <v>0</v>
      </c>
      <c r="X189" s="144">
        <v>0.00054</v>
      </c>
      <c r="Y189" s="144">
        <f>$X$189*$K$189</f>
        <v>0.00216</v>
      </c>
      <c r="Z189" s="144">
        <v>0</v>
      </c>
      <c r="AA189" s="145">
        <f>$Z$189*$K$189</f>
        <v>0</v>
      </c>
      <c r="AR189" s="6" t="s">
        <v>184</v>
      </c>
      <c r="AT189" s="6" t="s">
        <v>181</v>
      </c>
      <c r="AU189" s="6" t="s">
        <v>119</v>
      </c>
      <c r="AY189" s="6" t="s">
        <v>141</v>
      </c>
      <c r="BE189" s="91">
        <f>IF($U$189="základná",$N$189,0)</f>
        <v>0</v>
      </c>
      <c r="BF189" s="91">
        <f>IF($U$189="znížená",$N$189,0)</f>
        <v>0</v>
      </c>
      <c r="BG189" s="91">
        <f>IF($U$189="zákl. prenesená",$N$189,0)</f>
        <v>0</v>
      </c>
      <c r="BH189" s="91">
        <f>IF($U$189="zníž. prenesená",$N$189,0)</f>
        <v>0</v>
      </c>
      <c r="BI189" s="91">
        <f>IF($U$189="nulová",$N$189,0)</f>
        <v>0</v>
      </c>
      <c r="BJ189" s="6" t="s">
        <v>119</v>
      </c>
      <c r="BK189" s="146">
        <f>ROUND($L$189*$K$189,3)</f>
        <v>0</v>
      </c>
      <c r="BL189" s="6" t="s">
        <v>168</v>
      </c>
    </row>
    <row r="190" spans="2:64" s="6" customFormat="1" ht="15.75" customHeight="1">
      <c r="B190" s="23"/>
      <c r="C190" s="138" t="s">
        <v>317</v>
      </c>
      <c r="D190" s="138" t="s">
        <v>142</v>
      </c>
      <c r="E190" s="139" t="s">
        <v>318</v>
      </c>
      <c r="F190" s="212" t="s">
        <v>319</v>
      </c>
      <c r="G190" s="213"/>
      <c r="H190" s="213"/>
      <c r="I190" s="213"/>
      <c r="J190" s="140" t="s">
        <v>167</v>
      </c>
      <c r="K190" s="141">
        <v>4</v>
      </c>
      <c r="L190" s="214">
        <v>0</v>
      </c>
      <c r="M190" s="213"/>
      <c r="N190" s="215">
        <f>ROUND($L$190*$K$190,3)</f>
        <v>0</v>
      </c>
      <c r="O190" s="213"/>
      <c r="P190" s="213"/>
      <c r="Q190" s="213"/>
      <c r="R190" s="25"/>
      <c r="T190" s="143"/>
      <c r="U190" s="30" t="s">
        <v>39</v>
      </c>
      <c r="V190" s="144">
        <v>0.02806</v>
      </c>
      <c r="W190" s="144">
        <f>$V$190*$K$190</f>
        <v>0.11224</v>
      </c>
      <c r="X190" s="144">
        <v>0</v>
      </c>
      <c r="Y190" s="144">
        <f>$X$190*$K$190</f>
        <v>0</v>
      </c>
      <c r="Z190" s="144">
        <v>0</v>
      </c>
      <c r="AA190" s="145">
        <f>$Z$190*$K$190</f>
        <v>0</v>
      </c>
      <c r="AR190" s="6" t="s">
        <v>168</v>
      </c>
      <c r="AT190" s="6" t="s">
        <v>142</v>
      </c>
      <c r="AU190" s="6" t="s">
        <v>119</v>
      </c>
      <c r="AY190" s="6" t="s">
        <v>141</v>
      </c>
      <c r="BE190" s="91">
        <f>IF($U$190="základná",$N$190,0)</f>
        <v>0</v>
      </c>
      <c r="BF190" s="91">
        <f>IF($U$190="znížená",$N$190,0)</f>
        <v>0</v>
      </c>
      <c r="BG190" s="91">
        <f>IF($U$190="zákl. prenesená",$N$190,0)</f>
        <v>0</v>
      </c>
      <c r="BH190" s="91">
        <f>IF($U$190="zníž. prenesená",$N$190,0)</f>
        <v>0</v>
      </c>
      <c r="BI190" s="91">
        <f>IF($U$190="nulová",$N$190,0)</f>
        <v>0</v>
      </c>
      <c r="BJ190" s="6" t="s">
        <v>119</v>
      </c>
      <c r="BK190" s="146">
        <f>ROUND($L$190*$K$190,3)</f>
        <v>0</v>
      </c>
      <c r="BL190" s="6" t="s">
        <v>168</v>
      </c>
    </row>
    <row r="191" spans="2:64" s="6" customFormat="1" ht="15.75" customHeight="1">
      <c r="B191" s="23"/>
      <c r="C191" s="147" t="s">
        <v>320</v>
      </c>
      <c r="D191" s="147" t="s">
        <v>181</v>
      </c>
      <c r="E191" s="148" t="s">
        <v>321</v>
      </c>
      <c r="F191" s="216" t="s">
        <v>322</v>
      </c>
      <c r="G191" s="217"/>
      <c r="H191" s="217"/>
      <c r="I191" s="217"/>
      <c r="J191" s="149" t="s">
        <v>167</v>
      </c>
      <c r="K191" s="150">
        <v>4</v>
      </c>
      <c r="L191" s="218">
        <v>0</v>
      </c>
      <c r="M191" s="217"/>
      <c r="N191" s="219">
        <f>ROUND($L$191*$K$191,3)</f>
        <v>0</v>
      </c>
      <c r="O191" s="213"/>
      <c r="P191" s="213"/>
      <c r="Q191" s="213"/>
      <c r="R191" s="25"/>
      <c r="T191" s="143"/>
      <c r="U191" s="30" t="s">
        <v>39</v>
      </c>
      <c r="V191" s="144">
        <v>0</v>
      </c>
      <c r="W191" s="144">
        <f>$V$191*$K$191</f>
        <v>0</v>
      </c>
      <c r="X191" s="144">
        <v>0.00102</v>
      </c>
      <c r="Y191" s="144">
        <f>$X$191*$K$191</f>
        <v>0.00408</v>
      </c>
      <c r="Z191" s="144">
        <v>0</v>
      </c>
      <c r="AA191" s="145">
        <f>$Z$191*$K$191</f>
        <v>0</v>
      </c>
      <c r="AR191" s="6" t="s">
        <v>184</v>
      </c>
      <c r="AT191" s="6" t="s">
        <v>181</v>
      </c>
      <c r="AU191" s="6" t="s">
        <v>119</v>
      </c>
      <c r="AY191" s="6" t="s">
        <v>141</v>
      </c>
      <c r="BE191" s="91">
        <f>IF($U$191="základná",$N$191,0)</f>
        <v>0</v>
      </c>
      <c r="BF191" s="91">
        <f>IF($U$191="znížená",$N$191,0)</f>
        <v>0</v>
      </c>
      <c r="BG191" s="91">
        <f>IF($U$191="zákl. prenesená",$N$191,0)</f>
        <v>0</v>
      </c>
      <c r="BH191" s="91">
        <f>IF($U$191="zníž. prenesená",$N$191,0)</f>
        <v>0</v>
      </c>
      <c r="BI191" s="91">
        <f>IF($U$191="nulová",$N$191,0)</f>
        <v>0</v>
      </c>
      <c r="BJ191" s="6" t="s">
        <v>119</v>
      </c>
      <c r="BK191" s="146">
        <f>ROUND($L$191*$K$191,3)</f>
        <v>0</v>
      </c>
      <c r="BL191" s="6" t="s">
        <v>168</v>
      </c>
    </row>
    <row r="192" spans="2:64" s="6" customFormat="1" ht="27" customHeight="1">
      <c r="B192" s="23"/>
      <c r="C192" s="138" t="s">
        <v>323</v>
      </c>
      <c r="D192" s="138" t="s">
        <v>142</v>
      </c>
      <c r="E192" s="139" t="s">
        <v>200</v>
      </c>
      <c r="F192" s="212" t="s">
        <v>201</v>
      </c>
      <c r="G192" s="213"/>
      <c r="H192" s="213"/>
      <c r="I192" s="213"/>
      <c r="J192" s="140" t="s">
        <v>172</v>
      </c>
      <c r="K192" s="142">
        <v>0</v>
      </c>
      <c r="L192" s="214">
        <v>0</v>
      </c>
      <c r="M192" s="213"/>
      <c r="N192" s="215">
        <f>ROUND($L$192*$K$192,3)</f>
        <v>0</v>
      </c>
      <c r="O192" s="213"/>
      <c r="P192" s="213"/>
      <c r="Q192" s="213"/>
      <c r="R192" s="25"/>
      <c r="T192" s="143"/>
      <c r="U192" s="30" t="s">
        <v>39</v>
      </c>
      <c r="V192" s="144">
        <v>0</v>
      </c>
      <c r="W192" s="144">
        <f>$V$192*$K$192</f>
        <v>0</v>
      </c>
      <c r="X192" s="144">
        <v>0</v>
      </c>
      <c r="Y192" s="144">
        <f>$X$192*$K$192</f>
        <v>0</v>
      </c>
      <c r="Z192" s="144">
        <v>0</v>
      </c>
      <c r="AA192" s="145">
        <f>$Z$192*$K$192</f>
        <v>0</v>
      </c>
      <c r="AR192" s="6" t="s">
        <v>168</v>
      </c>
      <c r="AT192" s="6" t="s">
        <v>142</v>
      </c>
      <c r="AU192" s="6" t="s">
        <v>119</v>
      </c>
      <c r="AY192" s="6" t="s">
        <v>141</v>
      </c>
      <c r="BE192" s="91">
        <f>IF($U$192="základná",$N$192,0)</f>
        <v>0</v>
      </c>
      <c r="BF192" s="91">
        <f>IF($U$192="znížená",$N$192,0)</f>
        <v>0</v>
      </c>
      <c r="BG192" s="91">
        <f>IF($U$192="zákl. prenesená",$N$192,0)</f>
        <v>0</v>
      </c>
      <c r="BH192" s="91">
        <f>IF($U$192="zníž. prenesená",$N$192,0)</f>
        <v>0</v>
      </c>
      <c r="BI192" s="91">
        <f>IF($U$192="nulová",$N$192,0)</f>
        <v>0</v>
      </c>
      <c r="BJ192" s="6" t="s">
        <v>119</v>
      </c>
      <c r="BK192" s="146">
        <f>ROUND($L$192*$K$192,3)</f>
        <v>0</v>
      </c>
      <c r="BL192" s="6" t="s">
        <v>168</v>
      </c>
    </row>
    <row r="193" spans="2:63" s="127" customFormat="1" ht="30.75" customHeight="1">
      <c r="B193" s="128"/>
      <c r="C193" s="129"/>
      <c r="D193" s="137" t="s">
        <v>225</v>
      </c>
      <c r="E193" s="129"/>
      <c r="F193" s="129"/>
      <c r="G193" s="129"/>
      <c r="H193" s="129"/>
      <c r="I193" s="129"/>
      <c r="J193" s="129"/>
      <c r="K193" s="129"/>
      <c r="L193" s="129"/>
      <c r="M193" s="129"/>
      <c r="N193" s="222">
        <f>$BK$193</f>
        <v>0</v>
      </c>
      <c r="O193" s="221"/>
      <c r="P193" s="221"/>
      <c r="Q193" s="221"/>
      <c r="R193" s="131"/>
      <c r="T193" s="132"/>
      <c r="U193" s="129"/>
      <c r="V193" s="129"/>
      <c r="W193" s="133">
        <f>SUM($W$194:$W$199)</f>
        <v>15.2942</v>
      </c>
      <c r="X193" s="129"/>
      <c r="Y193" s="133">
        <f>SUM($Y$194:$Y$199)</f>
        <v>0.00115</v>
      </c>
      <c r="Z193" s="129"/>
      <c r="AA193" s="134">
        <f>SUM($AA$194:$AA$199)</f>
        <v>0.23375</v>
      </c>
      <c r="AR193" s="135" t="s">
        <v>119</v>
      </c>
      <c r="AT193" s="135" t="s">
        <v>71</v>
      </c>
      <c r="AU193" s="135" t="s">
        <v>79</v>
      </c>
      <c r="AY193" s="135" t="s">
        <v>141</v>
      </c>
      <c r="BK193" s="136">
        <f>SUM($BK$194:$BK$199)</f>
        <v>0</v>
      </c>
    </row>
    <row r="194" spans="2:64" s="6" customFormat="1" ht="39" customHeight="1">
      <c r="B194" s="23"/>
      <c r="C194" s="138" t="s">
        <v>324</v>
      </c>
      <c r="D194" s="138" t="s">
        <v>142</v>
      </c>
      <c r="E194" s="139" t="s">
        <v>325</v>
      </c>
      <c r="F194" s="212" t="s">
        <v>326</v>
      </c>
      <c r="G194" s="213"/>
      <c r="H194" s="213"/>
      <c r="I194" s="213"/>
      <c r="J194" s="140" t="s">
        <v>167</v>
      </c>
      <c r="K194" s="141">
        <v>5</v>
      </c>
      <c r="L194" s="214">
        <v>0</v>
      </c>
      <c r="M194" s="213"/>
      <c r="N194" s="215">
        <f>ROUND($L$194*$K$194,3)</f>
        <v>0</v>
      </c>
      <c r="O194" s="213"/>
      <c r="P194" s="213"/>
      <c r="Q194" s="213"/>
      <c r="R194" s="25"/>
      <c r="T194" s="143"/>
      <c r="U194" s="30" t="s">
        <v>39</v>
      </c>
      <c r="V194" s="144">
        <v>0.34116</v>
      </c>
      <c r="W194" s="144">
        <f>$V$194*$K$194</f>
        <v>1.7058</v>
      </c>
      <c r="X194" s="144">
        <v>8E-05</v>
      </c>
      <c r="Y194" s="144">
        <f>$X$194*$K$194</f>
        <v>0.0004</v>
      </c>
      <c r="Z194" s="144">
        <v>0.04675</v>
      </c>
      <c r="AA194" s="145">
        <f>$Z$194*$K$194</f>
        <v>0.23375</v>
      </c>
      <c r="AR194" s="6" t="s">
        <v>168</v>
      </c>
      <c r="AT194" s="6" t="s">
        <v>142</v>
      </c>
      <c r="AU194" s="6" t="s">
        <v>119</v>
      </c>
      <c r="AY194" s="6" t="s">
        <v>141</v>
      </c>
      <c r="BE194" s="91">
        <f>IF($U$194="základná",$N$194,0)</f>
        <v>0</v>
      </c>
      <c r="BF194" s="91">
        <f>IF($U$194="znížená",$N$194,0)</f>
        <v>0</v>
      </c>
      <c r="BG194" s="91">
        <f>IF($U$194="zákl. prenesená",$N$194,0)</f>
        <v>0</v>
      </c>
      <c r="BH194" s="91">
        <f>IF($U$194="zníž. prenesená",$N$194,0)</f>
        <v>0</v>
      </c>
      <c r="BI194" s="91">
        <f>IF($U$194="nulová",$N$194,0)</f>
        <v>0</v>
      </c>
      <c r="BJ194" s="6" t="s">
        <v>119</v>
      </c>
      <c r="BK194" s="146">
        <f>ROUND($L$194*$K$194,3)</f>
        <v>0</v>
      </c>
      <c r="BL194" s="6" t="s">
        <v>168</v>
      </c>
    </row>
    <row r="195" spans="2:64" s="6" customFormat="1" ht="27" customHeight="1">
      <c r="B195" s="23"/>
      <c r="C195" s="138" t="s">
        <v>327</v>
      </c>
      <c r="D195" s="138" t="s">
        <v>142</v>
      </c>
      <c r="E195" s="139" t="s">
        <v>328</v>
      </c>
      <c r="F195" s="212" t="s">
        <v>329</v>
      </c>
      <c r="G195" s="213"/>
      <c r="H195" s="213"/>
      <c r="I195" s="213"/>
      <c r="J195" s="140" t="s">
        <v>167</v>
      </c>
      <c r="K195" s="141">
        <v>5</v>
      </c>
      <c r="L195" s="214">
        <v>0</v>
      </c>
      <c r="M195" s="213"/>
      <c r="N195" s="215">
        <f>ROUND($L$195*$K$195,3)</f>
        <v>0</v>
      </c>
      <c r="O195" s="213"/>
      <c r="P195" s="213"/>
      <c r="Q195" s="213"/>
      <c r="R195" s="25"/>
      <c r="T195" s="143"/>
      <c r="U195" s="30" t="s">
        <v>39</v>
      </c>
      <c r="V195" s="144">
        <v>0.489</v>
      </c>
      <c r="W195" s="144">
        <f>$V$195*$K$195</f>
        <v>2.445</v>
      </c>
      <c r="X195" s="144">
        <v>0</v>
      </c>
      <c r="Y195" s="144">
        <f>$X$195*$K$195</f>
        <v>0</v>
      </c>
      <c r="Z195" s="144">
        <v>0</v>
      </c>
      <c r="AA195" s="145">
        <f>$Z$195*$K$195</f>
        <v>0</v>
      </c>
      <c r="AR195" s="6" t="s">
        <v>168</v>
      </c>
      <c r="AT195" s="6" t="s">
        <v>142</v>
      </c>
      <c r="AU195" s="6" t="s">
        <v>119</v>
      </c>
      <c r="AY195" s="6" t="s">
        <v>141</v>
      </c>
      <c r="BE195" s="91">
        <f>IF($U$195="základná",$N$195,0)</f>
        <v>0</v>
      </c>
      <c r="BF195" s="91">
        <f>IF($U$195="znížená",$N$195,0)</f>
        <v>0</v>
      </c>
      <c r="BG195" s="91">
        <f>IF($U$195="zákl. prenesená",$N$195,0)</f>
        <v>0</v>
      </c>
      <c r="BH195" s="91">
        <f>IF($U$195="zníž. prenesená",$N$195,0)</f>
        <v>0</v>
      </c>
      <c r="BI195" s="91">
        <f>IF($U$195="nulová",$N$195,0)</f>
        <v>0</v>
      </c>
      <c r="BJ195" s="6" t="s">
        <v>119</v>
      </c>
      <c r="BK195" s="146">
        <f>ROUND($L$195*$K$195,3)</f>
        <v>0</v>
      </c>
      <c r="BL195" s="6" t="s">
        <v>168</v>
      </c>
    </row>
    <row r="196" spans="2:64" s="6" customFormat="1" ht="27" customHeight="1">
      <c r="B196" s="23"/>
      <c r="C196" s="138" t="s">
        <v>330</v>
      </c>
      <c r="D196" s="138" t="s">
        <v>142</v>
      </c>
      <c r="E196" s="139" t="s">
        <v>331</v>
      </c>
      <c r="F196" s="212" t="s">
        <v>332</v>
      </c>
      <c r="G196" s="213"/>
      <c r="H196" s="213"/>
      <c r="I196" s="213"/>
      <c r="J196" s="140" t="s">
        <v>167</v>
      </c>
      <c r="K196" s="141">
        <v>5</v>
      </c>
      <c r="L196" s="214">
        <v>0</v>
      </c>
      <c r="M196" s="213"/>
      <c r="N196" s="215">
        <f>ROUND($L$196*$K$196,3)</f>
        <v>0</v>
      </c>
      <c r="O196" s="213"/>
      <c r="P196" s="213"/>
      <c r="Q196" s="213"/>
      <c r="R196" s="25"/>
      <c r="T196" s="143"/>
      <c r="U196" s="30" t="s">
        <v>39</v>
      </c>
      <c r="V196" s="144">
        <v>0.34008</v>
      </c>
      <c r="W196" s="144">
        <f>$V$196*$K$196</f>
        <v>1.7004</v>
      </c>
      <c r="X196" s="144">
        <v>0.00013</v>
      </c>
      <c r="Y196" s="144">
        <f>$X$196*$K$196</f>
        <v>0.00065</v>
      </c>
      <c r="Z196" s="144">
        <v>0</v>
      </c>
      <c r="AA196" s="145">
        <f>$Z$196*$K$196</f>
        <v>0</v>
      </c>
      <c r="AR196" s="6" t="s">
        <v>168</v>
      </c>
      <c r="AT196" s="6" t="s">
        <v>142</v>
      </c>
      <c r="AU196" s="6" t="s">
        <v>119</v>
      </c>
      <c r="AY196" s="6" t="s">
        <v>141</v>
      </c>
      <c r="BE196" s="91">
        <f>IF($U$196="základná",$N$196,0)</f>
        <v>0</v>
      </c>
      <c r="BF196" s="91">
        <f>IF($U$196="znížená",$N$196,0)</f>
        <v>0</v>
      </c>
      <c r="BG196" s="91">
        <f>IF($U$196="zákl. prenesená",$N$196,0)</f>
        <v>0</v>
      </c>
      <c r="BH196" s="91">
        <f>IF($U$196="zníž. prenesená",$N$196,0)</f>
        <v>0</v>
      </c>
      <c r="BI196" s="91">
        <f>IF($U$196="nulová",$N$196,0)</f>
        <v>0</v>
      </c>
      <c r="BJ196" s="6" t="s">
        <v>119</v>
      </c>
      <c r="BK196" s="146">
        <f>ROUND($L$196*$K$196,3)</f>
        <v>0</v>
      </c>
      <c r="BL196" s="6" t="s">
        <v>168</v>
      </c>
    </row>
    <row r="197" spans="2:64" s="6" customFormat="1" ht="27" customHeight="1">
      <c r="B197" s="23"/>
      <c r="C197" s="138" t="s">
        <v>333</v>
      </c>
      <c r="D197" s="138" t="s">
        <v>142</v>
      </c>
      <c r="E197" s="139" t="s">
        <v>334</v>
      </c>
      <c r="F197" s="212" t="s">
        <v>335</v>
      </c>
      <c r="G197" s="213"/>
      <c r="H197" s="213"/>
      <c r="I197" s="213"/>
      <c r="J197" s="140" t="s">
        <v>167</v>
      </c>
      <c r="K197" s="141">
        <v>10</v>
      </c>
      <c r="L197" s="214">
        <v>0</v>
      </c>
      <c r="M197" s="213"/>
      <c r="N197" s="215">
        <f>ROUND($L$197*$K$197,3)</f>
        <v>0</v>
      </c>
      <c r="O197" s="213"/>
      <c r="P197" s="213"/>
      <c r="Q197" s="213"/>
      <c r="R197" s="25"/>
      <c r="T197" s="143"/>
      <c r="U197" s="30" t="s">
        <v>39</v>
      </c>
      <c r="V197" s="144">
        <v>0.02702</v>
      </c>
      <c r="W197" s="144">
        <f>$V$197*$K$197</f>
        <v>0.2702</v>
      </c>
      <c r="X197" s="144">
        <v>1E-05</v>
      </c>
      <c r="Y197" s="144">
        <f>$X$197*$K$197</f>
        <v>0.0001</v>
      </c>
      <c r="Z197" s="144">
        <v>0</v>
      </c>
      <c r="AA197" s="145">
        <f>$Z$197*$K$197</f>
        <v>0</v>
      </c>
      <c r="AR197" s="6" t="s">
        <v>168</v>
      </c>
      <c r="AT197" s="6" t="s">
        <v>142</v>
      </c>
      <c r="AU197" s="6" t="s">
        <v>119</v>
      </c>
      <c r="AY197" s="6" t="s">
        <v>141</v>
      </c>
      <c r="BE197" s="91">
        <f>IF($U$197="základná",$N$197,0)</f>
        <v>0</v>
      </c>
      <c r="BF197" s="91">
        <f>IF($U$197="znížená",$N$197,0)</f>
        <v>0</v>
      </c>
      <c r="BG197" s="91">
        <f>IF($U$197="zákl. prenesená",$N$197,0)</f>
        <v>0</v>
      </c>
      <c r="BH197" s="91">
        <f>IF($U$197="zníž. prenesená",$N$197,0)</f>
        <v>0</v>
      </c>
      <c r="BI197" s="91">
        <f>IF($U$197="nulová",$N$197,0)</f>
        <v>0</v>
      </c>
      <c r="BJ197" s="6" t="s">
        <v>119</v>
      </c>
      <c r="BK197" s="146">
        <f>ROUND($L$197*$K$197,3)</f>
        <v>0</v>
      </c>
      <c r="BL197" s="6" t="s">
        <v>168</v>
      </c>
    </row>
    <row r="198" spans="2:64" s="6" customFormat="1" ht="27" customHeight="1">
      <c r="B198" s="23"/>
      <c r="C198" s="138" t="s">
        <v>336</v>
      </c>
      <c r="D198" s="138" t="s">
        <v>142</v>
      </c>
      <c r="E198" s="139" t="s">
        <v>337</v>
      </c>
      <c r="F198" s="212" t="s">
        <v>338</v>
      </c>
      <c r="G198" s="213"/>
      <c r="H198" s="213"/>
      <c r="I198" s="213"/>
      <c r="J198" s="140" t="s">
        <v>145</v>
      </c>
      <c r="K198" s="141">
        <v>187.2</v>
      </c>
      <c r="L198" s="214">
        <v>0</v>
      </c>
      <c r="M198" s="213"/>
      <c r="N198" s="215">
        <f>ROUND($L$198*$K$198,3)</f>
        <v>0</v>
      </c>
      <c r="O198" s="213"/>
      <c r="P198" s="213"/>
      <c r="Q198" s="213"/>
      <c r="R198" s="25"/>
      <c r="T198" s="143"/>
      <c r="U198" s="30" t="s">
        <v>39</v>
      </c>
      <c r="V198" s="144">
        <v>0.049</v>
      </c>
      <c r="W198" s="144">
        <f>$V$198*$K$198</f>
        <v>9.1728</v>
      </c>
      <c r="X198" s="144">
        <v>0</v>
      </c>
      <c r="Y198" s="144">
        <f>$X$198*$K$198</f>
        <v>0</v>
      </c>
      <c r="Z198" s="144">
        <v>0</v>
      </c>
      <c r="AA198" s="145">
        <f>$Z$198*$K$198</f>
        <v>0</v>
      </c>
      <c r="AR198" s="6" t="s">
        <v>168</v>
      </c>
      <c r="AT198" s="6" t="s">
        <v>142</v>
      </c>
      <c r="AU198" s="6" t="s">
        <v>119</v>
      </c>
      <c r="AY198" s="6" t="s">
        <v>141</v>
      </c>
      <c r="BE198" s="91">
        <f>IF($U$198="základná",$N$198,0)</f>
        <v>0</v>
      </c>
      <c r="BF198" s="91">
        <f>IF($U$198="znížená",$N$198,0)</f>
        <v>0</v>
      </c>
      <c r="BG198" s="91">
        <f>IF($U$198="zákl. prenesená",$N$198,0)</f>
        <v>0</v>
      </c>
      <c r="BH198" s="91">
        <f>IF($U$198="zníž. prenesená",$N$198,0)</f>
        <v>0</v>
      </c>
      <c r="BI198" s="91">
        <f>IF($U$198="nulová",$N$198,0)</f>
        <v>0</v>
      </c>
      <c r="BJ198" s="6" t="s">
        <v>119</v>
      </c>
      <c r="BK198" s="146">
        <f>ROUND($L$198*$K$198,3)</f>
        <v>0</v>
      </c>
      <c r="BL198" s="6" t="s">
        <v>168</v>
      </c>
    </row>
    <row r="199" spans="2:64" s="6" customFormat="1" ht="27" customHeight="1">
      <c r="B199" s="23"/>
      <c r="C199" s="138" t="s">
        <v>339</v>
      </c>
      <c r="D199" s="138" t="s">
        <v>142</v>
      </c>
      <c r="E199" s="139" t="s">
        <v>340</v>
      </c>
      <c r="F199" s="212" t="s">
        <v>341</v>
      </c>
      <c r="G199" s="213"/>
      <c r="H199" s="213"/>
      <c r="I199" s="213"/>
      <c r="J199" s="140" t="s">
        <v>172</v>
      </c>
      <c r="K199" s="142">
        <v>0</v>
      </c>
      <c r="L199" s="214">
        <v>0</v>
      </c>
      <c r="M199" s="213"/>
      <c r="N199" s="215">
        <f>ROUND($L$199*$K$199,3)</f>
        <v>0</v>
      </c>
      <c r="O199" s="213"/>
      <c r="P199" s="213"/>
      <c r="Q199" s="213"/>
      <c r="R199" s="25"/>
      <c r="T199" s="143"/>
      <c r="U199" s="30" t="s">
        <v>39</v>
      </c>
      <c r="V199" s="144">
        <v>0</v>
      </c>
      <c r="W199" s="144">
        <f>$V$199*$K$199</f>
        <v>0</v>
      </c>
      <c r="X199" s="144">
        <v>0</v>
      </c>
      <c r="Y199" s="144">
        <f>$X$199*$K$199</f>
        <v>0</v>
      </c>
      <c r="Z199" s="144">
        <v>0</v>
      </c>
      <c r="AA199" s="145">
        <f>$Z$199*$K$199</f>
        <v>0</v>
      </c>
      <c r="AR199" s="6" t="s">
        <v>168</v>
      </c>
      <c r="AT199" s="6" t="s">
        <v>142</v>
      </c>
      <c r="AU199" s="6" t="s">
        <v>119</v>
      </c>
      <c r="AY199" s="6" t="s">
        <v>141</v>
      </c>
      <c r="BE199" s="91">
        <f>IF($U$199="základná",$N$199,0)</f>
        <v>0</v>
      </c>
      <c r="BF199" s="91">
        <f>IF($U$199="znížená",$N$199,0)</f>
        <v>0</v>
      </c>
      <c r="BG199" s="91">
        <f>IF($U$199="zákl. prenesená",$N$199,0)</f>
        <v>0</v>
      </c>
      <c r="BH199" s="91">
        <f>IF($U$199="zníž. prenesená",$N$199,0)</f>
        <v>0</v>
      </c>
      <c r="BI199" s="91">
        <f>IF($U$199="nulová",$N$199,0)</f>
        <v>0</v>
      </c>
      <c r="BJ199" s="6" t="s">
        <v>119</v>
      </c>
      <c r="BK199" s="146">
        <f>ROUND($L$199*$K$199,3)</f>
        <v>0</v>
      </c>
      <c r="BL199" s="6" t="s">
        <v>168</v>
      </c>
    </row>
    <row r="200" spans="2:63" s="127" customFormat="1" ht="30.75" customHeight="1">
      <c r="B200" s="128"/>
      <c r="C200" s="129"/>
      <c r="D200" s="137" t="s">
        <v>226</v>
      </c>
      <c r="E200" s="129"/>
      <c r="F200" s="129"/>
      <c r="G200" s="129"/>
      <c r="H200" s="129"/>
      <c r="I200" s="129"/>
      <c r="J200" s="129"/>
      <c r="K200" s="129"/>
      <c r="L200" s="129"/>
      <c r="M200" s="129"/>
      <c r="N200" s="222">
        <f>$BK$200</f>
        <v>0</v>
      </c>
      <c r="O200" s="221"/>
      <c r="P200" s="221"/>
      <c r="Q200" s="221"/>
      <c r="R200" s="131"/>
      <c r="T200" s="132"/>
      <c r="U200" s="129"/>
      <c r="V200" s="129"/>
      <c r="W200" s="133">
        <f>SUM($W$201:$W$202)</f>
        <v>49.357867999999996</v>
      </c>
      <c r="X200" s="129"/>
      <c r="Y200" s="133">
        <f>SUM($Y$201:$Y$202)</f>
        <v>0.792296</v>
      </c>
      <c r="Z200" s="129"/>
      <c r="AA200" s="134">
        <f>SUM($AA$201:$AA$202)</f>
        <v>0</v>
      </c>
      <c r="AR200" s="135" t="s">
        <v>119</v>
      </c>
      <c r="AT200" s="135" t="s">
        <v>71</v>
      </c>
      <c r="AU200" s="135" t="s">
        <v>79</v>
      </c>
      <c r="AY200" s="135" t="s">
        <v>141</v>
      </c>
      <c r="BK200" s="136">
        <f>SUM($BK$201:$BK$202)</f>
        <v>0</v>
      </c>
    </row>
    <row r="201" spans="2:64" s="6" customFormat="1" ht="27" customHeight="1">
      <c r="B201" s="23"/>
      <c r="C201" s="138" t="s">
        <v>342</v>
      </c>
      <c r="D201" s="138" t="s">
        <v>142</v>
      </c>
      <c r="E201" s="139" t="s">
        <v>343</v>
      </c>
      <c r="F201" s="212" t="s">
        <v>344</v>
      </c>
      <c r="G201" s="213"/>
      <c r="H201" s="213"/>
      <c r="I201" s="213"/>
      <c r="J201" s="140" t="s">
        <v>145</v>
      </c>
      <c r="K201" s="141">
        <v>38.8</v>
      </c>
      <c r="L201" s="214">
        <v>0</v>
      </c>
      <c r="M201" s="213"/>
      <c r="N201" s="215">
        <f>ROUND($L$201*$K$201,3)</f>
        <v>0</v>
      </c>
      <c r="O201" s="213"/>
      <c r="P201" s="213"/>
      <c r="Q201" s="213"/>
      <c r="R201" s="25"/>
      <c r="T201" s="143"/>
      <c r="U201" s="30" t="s">
        <v>39</v>
      </c>
      <c r="V201" s="144">
        <v>1.27211</v>
      </c>
      <c r="W201" s="144">
        <f>$V$201*$K$201</f>
        <v>49.357867999999996</v>
      </c>
      <c r="X201" s="144">
        <v>0.02042</v>
      </c>
      <c r="Y201" s="144">
        <f>$X$201*$K$201</f>
        <v>0.792296</v>
      </c>
      <c r="Z201" s="144">
        <v>0</v>
      </c>
      <c r="AA201" s="145">
        <f>$Z$201*$K$201</f>
        <v>0</v>
      </c>
      <c r="AR201" s="6" t="s">
        <v>168</v>
      </c>
      <c r="AT201" s="6" t="s">
        <v>142</v>
      </c>
      <c r="AU201" s="6" t="s">
        <v>119</v>
      </c>
      <c r="AY201" s="6" t="s">
        <v>141</v>
      </c>
      <c r="BE201" s="91">
        <f>IF($U$201="základná",$N$201,0)</f>
        <v>0</v>
      </c>
      <c r="BF201" s="91">
        <f>IF($U$201="znížená",$N$201,0)</f>
        <v>0</v>
      </c>
      <c r="BG201" s="91">
        <f>IF($U$201="zákl. prenesená",$N$201,0)</f>
        <v>0</v>
      </c>
      <c r="BH201" s="91">
        <f>IF($U$201="zníž. prenesená",$N$201,0)</f>
        <v>0</v>
      </c>
      <c r="BI201" s="91">
        <f>IF($U$201="nulová",$N$201,0)</f>
        <v>0</v>
      </c>
      <c r="BJ201" s="6" t="s">
        <v>119</v>
      </c>
      <c r="BK201" s="146">
        <f>ROUND($L$201*$K$201,3)</f>
        <v>0</v>
      </c>
      <c r="BL201" s="6" t="s">
        <v>168</v>
      </c>
    </row>
    <row r="202" spans="2:64" s="6" customFormat="1" ht="27" customHeight="1">
      <c r="B202" s="23"/>
      <c r="C202" s="138" t="s">
        <v>345</v>
      </c>
      <c r="D202" s="138" t="s">
        <v>142</v>
      </c>
      <c r="E202" s="139" t="s">
        <v>346</v>
      </c>
      <c r="F202" s="212" t="s">
        <v>347</v>
      </c>
      <c r="G202" s="213"/>
      <c r="H202" s="213"/>
      <c r="I202" s="213"/>
      <c r="J202" s="140" t="s">
        <v>172</v>
      </c>
      <c r="K202" s="142">
        <v>0</v>
      </c>
      <c r="L202" s="214">
        <v>0</v>
      </c>
      <c r="M202" s="213"/>
      <c r="N202" s="215">
        <f>ROUND($L$202*$K$202,3)</f>
        <v>0</v>
      </c>
      <c r="O202" s="213"/>
      <c r="P202" s="213"/>
      <c r="Q202" s="213"/>
      <c r="R202" s="25"/>
      <c r="T202" s="143"/>
      <c r="U202" s="30" t="s">
        <v>39</v>
      </c>
      <c r="V202" s="144">
        <v>0</v>
      </c>
      <c r="W202" s="144">
        <f>$V$202*$K$202</f>
        <v>0</v>
      </c>
      <c r="X202" s="144">
        <v>0</v>
      </c>
      <c r="Y202" s="144">
        <f>$X$202*$K$202</f>
        <v>0</v>
      </c>
      <c r="Z202" s="144">
        <v>0</v>
      </c>
      <c r="AA202" s="145">
        <f>$Z$202*$K$202</f>
        <v>0</v>
      </c>
      <c r="AR202" s="6" t="s">
        <v>168</v>
      </c>
      <c r="AT202" s="6" t="s">
        <v>142</v>
      </c>
      <c r="AU202" s="6" t="s">
        <v>119</v>
      </c>
      <c r="AY202" s="6" t="s">
        <v>141</v>
      </c>
      <c r="BE202" s="91">
        <f>IF($U$202="základná",$N$202,0)</f>
        <v>0</v>
      </c>
      <c r="BF202" s="91">
        <f>IF($U$202="znížená",$N$202,0)</f>
        <v>0</v>
      </c>
      <c r="BG202" s="91">
        <f>IF($U$202="zákl. prenesená",$N$202,0)</f>
        <v>0</v>
      </c>
      <c r="BH202" s="91">
        <f>IF($U$202="zníž. prenesená",$N$202,0)</f>
        <v>0</v>
      </c>
      <c r="BI202" s="91">
        <f>IF($U$202="nulová",$N$202,0)</f>
        <v>0</v>
      </c>
      <c r="BJ202" s="6" t="s">
        <v>119</v>
      </c>
      <c r="BK202" s="146">
        <f>ROUND($L$202*$K$202,3)</f>
        <v>0</v>
      </c>
      <c r="BL202" s="6" t="s">
        <v>168</v>
      </c>
    </row>
    <row r="203" spans="2:63" s="127" customFormat="1" ht="30.75" customHeight="1">
      <c r="B203" s="128"/>
      <c r="C203" s="129"/>
      <c r="D203" s="137" t="s">
        <v>227</v>
      </c>
      <c r="E203" s="129"/>
      <c r="F203" s="129"/>
      <c r="G203" s="129"/>
      <c r="H203" s="129"/>
      <c r="I203" s="129"/>
      <c r="J203" s="129"/>
      <c r="K203" s="129"/>
      <c r="L203" s="129"/>
      <c r="M203" s="129"/>
      <c r="N203" s="222">
        <f>$BK$203</f>
        <v>0</v>
      </c>
      <c r="O203" s="221"/>
      <c r="P203" s="221"/>
      <c r="Q203" s="221"/>
      <c r="R203" s="131"/>
      <c r="T203" s="132"/>
      <c r="U203" s="129"/>
      <c r="V203" s="129"/>
      <c r="W203" s="133">
        <f>SUM($W$204:$W$210)</f>
        <v>1.99134</v>
      </c>
      <c r="X203" s="129"/>
      <c r="Y203" s="133">
        <f>SUM($Y$204:$Y$210)</f>
        <v>0.048190000000000004</v>
      </c>
      <c r="Z203" s="129"/>
      <c r="AA203" s="134">
        <f>SUM($AA$204:$AA$210)</f>
        <v>0</v>
      </c>
      <c r="AR203" s="135" t="s">
        <v>119</v>
      </c>
      <c r="AT203" s="135" t="s">
        <v>71</v>
      </c>
      <c r="AU203" s="135" t="s">
        <v>79</v>
      </c>
      <c r="AY203" s="135" t="s">
        <v>141</v>
      </c>
      <c r="BK203" s="136">
        <f>SUM($BK$204:$BK$210)</f>
        <v>0</v>
      </c>
    </row>
    <row r="204" spans="2:64" s="6" customFormat="1" ht="39" customHeight="1">
      <c r="B204" s="23"/>
      <c r="C204" s="138" t="s">
        <v>348</v>
      </c>
      <c r="D204" s="138" t="s">
        <v>142</v>
      </c>
      <c r="E204" s="139" t="s">
        <v>349</v>
      </c>
      <c r="F204" s="212" t="s">
        <v>350</v>
      </c>
      <c r="G204" s="213"/>
      <c r="H204" s="213"/>
      <c r="I204" s="213"/>
      <c r="J204" s="140" t="s">
        <v>167</v>
      </c>
      <c r="K204" s="141">
        <v>3</v>
      </c>
      <c r="L204" s="214">
        <v>0</v>
      </c>
      <c r="M204" s="213"/>
      <c r="N204" s="215">
        <f>ROUND($L$204*$K$204,3)</f>
        <v>0</v>
      </c>
      <c r="O204" s="213"/>
      <c r="P204" s="213"/>
      <c r="Q204" s="213"/>
      <c r="R204" s="25"/>
      <c r="T204" s="143"/>
      <c r="U204" s="30" t="s">
        <v>39</v>
      </c>
      <c r="V204" s="144">
        <v>0.40766</v>
      </c>
      <c r="W204" s="144">
        <f>$V$204*$K$204</f>
        <v>1.2229800000000002</v>
      </c>
      <c r="X204" s="144">
        <v>0</v>
      </c>
      <c r="Y204" s="144">
        <f>$X$204*$K$204</f>
        <v>0</v>
      </c>
      <c r="Z204" s="144">
        <v>0</v>
      </c>
      <c r="AA204" s="145">
        <f>$Z$204*$K$204</f>
        <v>0</v>
      </c>
      <c r="AR204" s="6" t="s">
        <v>168</v>
      </c>
      <c r="AT204" s="6" t="s">
        <v>142</v>
      </c>
      <c r="AU204" s="6" t="s">
        <v>119</v>
      </c>
      <c r="AY204" s="6" t="s">
        <v>141</v>
      </c>
      <c r="BE204" s="91">
        <f>IF($U$204="základná",$N$204,0)</f>
        <v>0</v>
      </c>
      <c r="BF204" s="91">
        <f>IF($U$204="znížená",$N$204,0)</f>
        <v>0</v>
      </c>
      <c r="BG204" s="91">
        <f>IF($U$204="zákl. prenesená",$N$204,0)</f>
        <v>0</v>
      </c>
      <c r="BH204" s="91">
        <f>IF($U$204="zníž. prenesená",$N$204,0)</f>
        <v>0</v>
      </c>
      <c r="BI204" s="91">
        <f>IF($U$204="nulová",$N$204,0)</f>
        <v>0</v>
      </c>
      <c r="BJ204" s="6" t="s">
        <v>119</v>
      </c>
      <c r="BK204" s="146">
        <f>ROUND($L$204*$K$204,3)</f>
        <v>0</v>
      </c>
      <c r="BL204" s="6" t="s">
        <v>168</v>
      </c>
    </row>
    <row r="205" spans="2:64" s="6" customFormat="1" ht="27" customHeight="1">
      <c r="B205" s="23"/>
      <c r="C205" s="147" t="s">
        <v>351</v>
      </c>
      <c r="D205" s="147" t="s">
        <v>181</v>
      </c>
      <c r="E205" s="148" t="s">
        <v>352</v>
      </c>
      <c r="F205" s="216" t="s">
        <v>353</v>
      </c>
      <c r="G205" s="217"/>
      <c r="H205" s="217"/>
      <c r="I205" s="217"/>
      <c r="J205" s="149" t="s">
        <v>167</v>
      </c>
      <c r="K205" s="150">
        <v>1</v>
      </c>
      <c r="L205" s="218">
        <v>0</v>
      </c>
      <c r="M205" s="217"/>
      <c r="N205" s="219">
        <f>ROUND($L$205*$K$205,3)</f>
        <v>0</v>
      </c>
      <c r="O205" s="213"/>
      <c r="P205" s="213"/>
      <c r="Q205" s="213"/>
      <c r="R205" s="25"/>
      <c r="T205" s="143"/>
      <c r="U205" s="30" t="s">
        <v>39</v>
      </c>
      <c r="V205" s="144">
        <v>0</v>
      </c>
      <c r="W205" s="144">
        <f>$V$205*$K$205</f>
        <v>0</v>
      </c>
      <c r="X205" s="144">
        <v>0.0138</v>
      </c>
      <c r="Y205" s="144">
        <f>$X$205*$K$205</f>
        <v>0.0138</v>
      </c>
      <c r="Z205" s="144">
        <v>0</v>
      </c>
      <c r="AA205" s="145">
        <f>$Z$205*$K$205</f>
        <v>0</v>
      </c>
      <c r="AR205" s="6" t="s">
        <v>184</v>
      </c>
      <c r="AT205" s="6" t="s">
        <v>181</v>
      </c>
      <c r="AU205" s="6" t="s">
        <v>119</v>
      </c>
      <c r="AY205" s="6" t="s">
        <v>141</v>
      </c>
      <c r="BE205" s="91">
        <f>IF($U$205="základná",$N$205,0)</f>
        <v>0</v>
      </c>
      <c r="BF205" s="91">
        <f>IF($U$205="znížená",$N$205,0)</f>
        <v>0</v>
      </c>
      <c r="BG205" s="91">
        <f>IF($U$205="zákl. prenesená",$N$205,0)</f>
        <v>0</v>
      </c>
      <c r="BH205" s="91">
        <f>IF($U$205="zníž. prenesená",$N$205,0)</f>
        <v>0</v>
      </c>
      <c r="BI205" s="91">
        <f>IF($U$205="nulová",$N$205,0)</f>
        <v>0</v>
      </c>
      <c r="BJ205" s="6" t="s">
        <v>119</v>
      </c>
      <c r="BK205" s="146">
        <f>ROUND($L$205*$K$205,3)</f>
        <v>0</v>
      </c>
      <c r="BL205" s="6" t="s">
        <v>168</v>
      </c>
    </row>
    <row r="206" spans="2:64" s="6" customFormat="1" ht="27" customHeight="1">
      <c r="B206" s="23"/>
      <c r="C206" s="147" t="s">
        <v>354</v>
      </c>
      <c r="D206" s="147" t="s">
        <v>181</v>
      </c>
      <c r="E206" s="148" t="s">
        <v>355</v>
      </c>
      <c r="F206" s="216" t="s">
        <v>356</v>
      </c>
      <c r="G206" s="217"/>
      <c r="H206" s="217"/>
      <c r="I206" s="217"/>
      <c r="J206" s="149" t="s">
        <v>167</v>
      </c>
      <c r="K206" s="150">
        <v>2</v>
      </c>
      <c r="L206" s="218">
        <v>0</v>
      </c>
      <c r="M206" s="217"/>
      <c r="N206" s="219">
        <f>ROUND($L$206*$K$206,3)</f>
        <v>0</v>
      </c>
      <c r="O206" s="213"/>
      <c r="P206" s="213"/>
      <c r="Q206" s="213"/>
      <c r="R206" s="25"/>
      <c r="T206" s="143"/>
      <c r="U206" s="30" t="s">
        <v>39</v>
      </c>
      <c r="V206" s="144">
        <v>0</v>
      </c>
      <c r="W206" s="144">
        <f>$V$206*$K$206</f>
        <v>0</v>
      </c>
      <c r="X206" s="144">
        <v>0.016</v>
      </c>
      <c r="Y206" s="144">
        <f>$X$206*$K$206</f>
        <v>0.032</v>
      </c>
      <c r="Z206" s="144">
        <v>0</v>
      </c>
      <c r="AA206" s="145">
        <f>$Z$206*$K$206</f>
        <v>0</v>
      </c>
      <c r="AR206" s="6" t="s">
        <v>184</v>
      </c>
      <c r="AT206" s="6" t="s">
        <v>181</v>
      </c>
      <c r="AU206" s="6" t="s">
        <v>119</v>
      </c>
      <c r="AY206" s="6" t="s">
        <v>141</v>
      </c>
      <c r="BE206" s="91">
        <f>IF($U$206="základná",$N$206,0)</f>
        <v>0</v>
      </c>
      <c r="BF206" s="91">
        <f>IF($U$206="znížená",$N$206,0)</f>
        <v>0</v>
      </c>
      <c r="BG206" s="91">
        <f>IF($U$206="zákl. prenesená",$N$206,0)</f>
        <v>0</v>
      </c>
      <c r="BH206" s="91">
        <f>IF($U$206="zníž. prenesená",$N$206,0)</f>
        <v>0</v>
      </c>
      <c r="BI206" s="91">
        <f>IF($U$206="nulová",$N$206,0)</f>
        <v>0</v>
      </c>
      <c r="BJ206" s="6" t="s">
        <v>119</v>
      </c>
      <c r="BK206" s="146">
        <f>ROUND($L$206*$K$206,3)</f>
        <v>0</v>
      </c>
      <c r="BL206" s="6" t="s">
        <v>168</v>
      </c>
    </row>
    <row r="207" spans="2:64" s="6" customFormat="1" ht="15.75" customHeight="1">
      <c r="B207" s="23"/>
      <c r="C207" s="138" t="s">
        <v>357</v>
      </c>
      <c r="D207" s="138" t="s">
        <v>142</v>
      </c>
      <c r="E207" s="139" t="s">
        <v>358</v>
      </c>
      <c r="F207" s="212" t="s">
        <v>359</v>
      </c>
      <c r="G207" s="213"/>
      <c r="H207" s="213"/>
      <c r="I207" s="213"/>
      <c r="J207" s="140" t="s">
        <v>167</v>
      </c>
      <c r="K207" s="141">
        <v>3</v>
      </c>
      <c r="L207" s="214">
        <v>0</v>
      </c>
      <c r="M207" s="213"/>
      <c r="N207" s="215">
        <f>ROUND($L$207*$K$207,3)</f>
        <v>0</v>
      </c>
      <c r="O207" s="213"/>
      <c r="P207" s="213"/>
      <c r="Q207" s="213"/>
      <c r="R207" s="25"/>
      <c r="T207" s="143"/>
      <c r="U207" s="30" t="s">
        <v>39</v>
      </c>
      <c r="V207" s="144">
        <v>0.25612</v>
      </c>
      <c r="W207" s="144">
        <f>$V$207*$K$207</f>
        <v>0.76836</v>
      </c>
      <c r="X207" s="144">
        <v>1E-05</v>
      </c>
      <c r="Y207" s="144">
        <f>$X$207*$K$207</f>
        <v>3.0000000000000004E-05</v>
      </c>
      <c r="Z207" s="144">
        <v>0</v>
      </c>
      <c r="AA207" s="145">
        <f>$Z$207*$K$207</f>
        <v>0</v>
      </c>
      <c r="AR207" s="6" t="s">
        <v>168</v>
      </c>
      <c r="AT207" s="6" t="s">
        <v>142</v>
      </c>
      <c r="AU207" s="6" t="s">
        <v>119</v>
      </c>
      <c r="AY207" s="6" t="s">
        <v>141</v>
      </c>
      <c r="BE207" s="91">
        <f>IF($U$207="základná",$N$207,0)</f>
        <v>0</v>
      </c>
      <c r="BF207" s="91">
        <f>IF($U$207="znížená",$N$207,0)</f>
        <v>0</v>
      </c>
      <c r="BG207" s="91">
        <f>IF($U$207="zákl. prenesená",$N$207,0)</f>
        <v>0</v>
      </c>
      <c r="BH207" s="91">
        <f>IF($U$207="zníž. prenesená",$N$207,0)</f>
        <v>0</v>
      </c>
      <c r="BI207" s="91">
        <f>IF($U$207="nulová",$N$207,0)</f>
        <v>0</v>
      </c>
      <c r="BJ207" s="6" t="s">
        <v>119</v>
      </c>
      <c r="BK207" s="146">
        <f>ROUND($L$207*$K$207,3)</f>
        <v>0</v>
      </c>
      <c r="BL207" s="6" t="s">
        <v>168</v>
      </c>
    </row>
    <row r="208" spans="2:64" s="6" customFormat="1" ht="15.75" customHeight="1">
      <c r="B208" s="23"/>
      <c r="C208" s="147" t="s">
        <v>360</v>
      </c>
      <c r="D208" s="147" t="s">
        <v>181</v>
      </c>
      <c r="E208" s="148" t="s">
        <v>361</v>
      </c>
      <c r="F208" s="216" t="s">
        <v>362</v>
      </c>
      <c r="G208" s="217"/>
      <c r="H208" s="217"/>
      <c r="I208" s="217"/>
      <c r="J208" s="149" t="s">
        <v>167</v>
      </c>
      <c r="K208" s="150">
        <v>1</v>
      </c>
      <c r="L208" s="218">
        <v>0</v>
      </c>
      <c r="M208" s="217"/>
      <c r="N208" s="219">
        <f>ROUND($L$208*$K$208,3)</f>
        <v>0</v>
      </c>
      <c r="O208" s="213"/>
      <c r="P208" s="213"/>
      <c r="Q208" s="213"/>
      <c r="R208" s="25"/>
      <c r="T208" s="143"/>
      <c r="U208" s="30" t="s">
        <v>39</v>
      </c>
      <c r="V208" s="144">
        <v>0</v>
      </c>
      <c r="W208" s="144">
        <f>$V$208*$K$208</f>
        <v>0</v>
      </c>
      <c r="X208" s="144">
        <v>0.00064</v>
      </c>
      <c r="Y208" s="144">
        <f>$X$208*$K$208</f>
        <v>0.00064</v>
      </c>
      <c r="Z208" s="144">
        <v>0</v>
      </c>
      <c r="AA208" s="145">
        <f>$Z$208*$K$208</f>
        <v>0</v>
      </c>
      <c r="AR208" s="6" t="s">
        <v>184</v>
      </c>
      <c r="AT208" s="6" t="s">
        <v>181</v>
      </c>
      <c r="AU208" s="6" t="s">
        <v>119</v>
      </c>
      <c r="AY208" s="6" t="s">
        <v>141</v>
      </c>
      <c r="BE208" s="91">
        <f>IF($U$208="základná",$N$208,0)</f>
        <v>0</v>
      </c>
      <c r="BF208" s="91">
        <f>IF($U$208="znížená",$N$208,0)</f>
        <v>0</v>
      </c>
      <c r="BG208" s="91">
        <f>IF($U$208="zákl. prenesená",$N$208,0)</f>
        <v>0</v>
      </c>
      <c r="BH208" s="91">
        <f>IF($U$208="zníž. prenesená",$N$208,0)</f>
        <v>0</v>
      </c>
      <c r="BI208" s="91">
        <f>IF($U$208="nulová",$N$208,0)</f>
        <v>0</v>
      </c>
      <c r="BJ208" s="6" t="s">
        <v>119</v>
      </c>
      <c r="BK208" s="146">
        <f>ROUND($L$208*$K$208,3)</f>
        <v>0</v>
      </c>
      <c r="BL208" s="6" t="s">
        <v>168</v>
      </c>
    </row>
    <row r="209" spans="2:64" s="6" customFormat="1" ht="15.75" customHeight="1">
      <c r="B209" s="23"/>
      <c r="C209" s="147" t="s">
        <v>363</v>
      </c>
      <c r="D209" s="147" t="s">
        <v>181</v>
      </c>
      <c r="E209" s="148" t="s">
        <v>364</v>
      </c>
      <c r="F209" s="216" t="s">
        <v>365</v>
      </c>
      <c r="G209" s="217"/>
      <c r="H209" s="217"/>
      <c r="I209" s="217"/>
      <c r="J209" s="149" t="s">
        <v>167</v>
      </c>
      <c r="K209" s="150">
        <v>2</v>
      </c>
      <c r="L209" s="218">
        <v>0</v>
      </c>
      <c r="M209" s="217"/>
      <c r="N209" s="219">
        <f>ROUND($L$209*$K$209,3)</f>
        <v>0</v>
      </c>
      <c r="O209" s="213"/>
      <c r="P209" s="213"/>
      <c r="Q209" s="213"/>
      <c r="R209" s="25"/>
      <c r="T209" s="143"/>
      <c r="U209" s="30" t="s">
        <v>39</v>
      </c>
      <c r="V209" s="144">
        <v>0</v>
      </c>
      <c r="W209" s="144">
        <f>$V$209*$K$209</f>
        <v>0</v>
      </c>
      <c r="X209" s="144">
        <v>0.00086</v>
      </c>
      <c r="Y209" s="144">
        <f>$X$209*$K$209</f>
        <v>0.00172</v>
      </c>
      <c r="Z209" s="144">
        <v>0</v>
      </c>
      <c r="AA209" s="145">
        <f>$Z$209*$K$209</f>
        <v>0</v>
      </c>
      <c r="AR209" s="6" t="s">
        <v>184</v>
      </c>
      <c r="AT209" s="6" t="s">
        <v>181</v>
      </c>
      <c r="AU209" s="6" t="s">
        <v>119</v>
      </c>
      <c r="AY209" s="6" t="s">
        <v>141</v>
      </c>
      <c r="BE209" s="91">
        <f>IF($U$209="základná",$N$209,0)</f>
        <v>0</v>
      </c>
      <c r="BF209" s="91">
        <f>IF($U$209="znížená",$N$209,0)</f>
        <v>0</v>
      </c>
      <c r="BG209" s="91">
        <f>IF($U$209="zákl. prenesená",$N$209,0)</f>
        <v>0</v>
      </c>
      <c r="BH209" s="91">
        <f>IF($U$209="zníž. prenesená",$N$209,0)</f>
        <v>0</v>
      </c>
      <c r="BI209" s="91">
        <f>IF($U$209="nulová",$N$209,0)</f>
        <v>0</v>
      </c>
      <c r="BJ209" s="6" t="s">
        <v>119</v>
      </c>
      <c r="BK209" s="146">
        <f>ROUND($L$209*$K$209,3)</f>
        <v>0</v>
      </c>
      <c r="BL209" s="6" t="s">
        <v>168</v>
      </c>
    </row>
    <row r="210" spans="2:64" s="6" customFormat="1" ht="27" customHeight="1">
      <c r="B210" s="23"/>
      <c r="C210" s="138" t="s">
        <v>366</v>
      </c>
      <c r="D210" s="138" t="s">
        <v>142</v>
      </c>
      <c r="E210" s="139" t="s">
        <v>367</v>
      </c>
      <c r="F210" s="212" t="s">
        <v>368</v>
      </c>
      <c r="G210" s="213"/>
      <c r="H210" s="213"/>
      <c r="I210" s="213"/>
      <c r="J210" s="140" t="s">
        <v>172</v>
      </c>
      <c r="K210" s="142">
        <v>0</v>
      </c>
      <c r="L210" s="214">
        <v>0</v>
      </c>
      <c r="M210" s="213"/>
      <c r="N210" s="215">
        <f>ROUND($L$210*$K$210,3)</f>
        <v>0</v>
      </c>
      <c r="O210" s="213"/>
      <c r="P210" s="213"/>
      <c r="Q210" s="213"/>
      <c r="R210" s="25"/>
      <c r="T210" s="143"/>
      <c r="U210" s="30" t="s">
        <v>39</v>
      </c>
      <c r="V210" s="144">
        <v>0</v>
      </c>
      <c r="W210" s="144">
        <f>$V$210*$K$210</f>
        <v>0</v>
      </c>
      <c r="X210" s="144">
        <v>0</v>
      </c>
      <c r="Y210" s="144">
        <f>$X$210*$K$210</f>
        <v>0</v>
      </c>
      <c r="Z210" s="144">
        <v>0</v>
      </c>
      <c r="AA210" s="145">
        <f>$Z$210*$K$210</f>
        <v>0</v>
      </c>
      <c r="AR210" s="6" t="s">
        <v>168</v>
      </c>
      <c r="AT210" s="6" t="s">
        <v>142</v>
      </c>
      <c r="AU210" s="6" t="s">
        <v>119</v>
      </c>
      <c r="AY210" s="6" t="s">
        <v>141</v>
      </c>
      <c r="BE210" s="91">
        <f>IF($U$210="základná",$N$210,0)</f>
        <v>0</v>
      </c>
      <c r="BF210" s="91">
        <f>IF($U$210="znížená",$N$210,0)</f>
        <v>0</v>
      </c>
      <c r="BG210" s="91">
        <f>IF($U$210="zákl. prenesená",$N$210,0)</f>
        <v>0</v>
      </c>
      <c r="BH210" s="91">
        <f>IF($U$210="zníž. prenesená",$N$210,0)</f>
        <v>0</v>
      </c>
      <c r="BI210" s="91">
        <f>IF($U$210="nulová",$N$210,0)</f>
        <v>0</v>
      </c>
      <c r="BJ210" s="6" t="s">
        <v>119</v>
      </c>
      <c r="BK210" s="146">
        <f>ROUND($L$210*$K$210,3)</f>
        <v>0</v>
      </c>
      <c r="BL210" s="6" t="s">
        <v>168</v>
      </c>
    </row>
    <row r="211" spans="2:63" s="127" customFormat="1" ht="30.75" customHeight="1">
      <c r="B211" s="128"/>
      <c r="C211" s="129"/>
      <c r="D211" s="137" t="s">
        <v>228</v>
      </c>
      <c r="E211" s="129"/>
      <c r="F211" s="129"/>
      <c r="G211" s="129"/>
      <c r="H211" s="129"/>
      <c r="I211" s="129"/>
      <c r="J211" s="129"/>
      <c r="K211" s="129"/>
      <c r="L211" s="129"/>
      <c r="M211" s="129"/>
      <c r="N211" s="222">
        <f>$BK$211</f>
        <v>0</v>
      </c>
      <c r="O211" s="221"/>
      <c r="P211" s="221"/>
      <c r="Q211" s="221"/>
      <c r="R211" s="131"/>
      <c r="T211" s="132"/>
      <c r="U211" s="129"/>
      <c r="V211" s="129"/>
      <c r="W211" s="133">
        <f>SUM($W$212:$W$214)</f>
        <v>32.998236</v>
      </c>
      <c r="X211" s="129"/>
      <c r="Y211" s="133">
        <f>SUM($Y$212:$Y$214)</f>
        <v>1.155464</v>
      </c>
      <c r="Z211" s="129"/>
      <c r="AA211" s="134">
        <f>SUM($AA$212:$AA$214)</f>
        <v>0</v>
      </c>
      <c r="AR211" s="135" t="s">
        <v>119</v>
      </c>
      <c r="AT211" s="135" t="s">
        <v>71</v>
      </c>
      <c r="AU211" s="135" t="s">
        <v>79</v>
      </c>
      <c r="AY211" s="135" t="s">
        <v>141</v>
      </c>
      <c r="BK211" s="136">
        <f>SUM($BK$212:$BK$214)</f>
        <v>0</v>
      </c>
    </row>
    <row r="212" spans="2:64" s="6" customFormat="1" ht="39" customHeight="1">
      <c r="B212" s="23"/>
      <c r="C212" s="138" t="s">
        <v>369</v>
      </c>
      <c r="D212" s="138" t="s">
        <v>142</v>
      </c>
      <c r="E212" s="139" t="s">
        <v>370</v>
      </c>
      <c r="F212" s="212" t="s">
        <v>371</v>
      </c>
      <c r="G212" s="213"/>
      <c r="H212" s="213"/>
      <c r="I212" s="213"/>
      <c r="J212" s="140" t="s">
        <v>145</v>
      </c>
      <c r="K212" s="141">
        <v>38.8</v>
      </c>
      <c r="L212" s="214">
        <v>0</v>
      </c>
      <c r="M212" s="213"/>
      <c r="N212" s="215">
        <f>ROUND($L$212*$K$212,3)</f>
        <v>0</v>
      </c>
      <c r="O212" s="213"/>
      <c r="P212" s="213"/>
      <c r="Q212" s="213"/>
      <c r="R212" s="25"/>
      <c r="T212" s="143"/>
      <c r="U212" s="30" t="s">
        <v>39</v>
      </c>
      <c r="V212" s="144">
        <v>0.85047</v>
      </c>
      <c r="W212" s="144">
        <f>$V$212*$K$212</f>
        <v>32.998236</v>
      </c>
      <c r="X212" s="144">
        <v>0.0053</v>
      </c>
      <c r="Y212" s="144">
        <f>$X$212*$K$212</f>
        <v>0.20564</v>
      </c>
      <c r="Z212" s="144">
        <v>0</v>
      </c>
      <c r="AA212" s="145">
        <f>$Z$212*$K$212</f>
        <v>0</v>
      </c>
      <c r="AR212" s="6" t="s">
        <v>168</v>
      </c>
      <c r="AT212" s="6" t="s">
        <v>142</v>
      </c>
      <c r="AU212" s="6" t="s">
        <v>119</v>
      </c>
      <c r="AY212" s="6" t="s">
        <v>141</v>
      </c>
      <c r="BE212" s="91">
        <f>IF($U$212="základná",$N$212,0)</f>
        <v>0</v>
      </c>
      <c r="BF212" s="91">
        <f>IF($U$212="znížená",$N$212,0)</f>
        <v>0</v>
      </c>
      <c r="BG212" s="91">
        <f>IF($U$212="zákl. prenesená",$N$212,0)</f>
        <v>0</v>
      </c>
      <c r="BH212" s="91">
        <f>IF($U$212="zníž. prenesená",$N$212,0)</f>
        <v>0</v>
      </c>
      <c r="BI212" s="91">
        <f>IF($U$212="nulová",$N$212,0)</f>
        <v>0</v>
      </c>
      <c r="BJ212" s="6" t="s">
        <v>119</v>
      </c>
      <c r="BK212" s="146">
        <f>ROUND($L$212*$K$212,3)</f>
        <v>0</v>
      </c>
      <c r="BL212" s="6" t="s">
        <v>168</v>
      </c>
    </row>
    <row r="213" spans="2:64" s="6" customFormat="1" ht="27" customHeight="1">
      <c r="B213" s="23"/>
      <c r="C213" s="147" t="s">
        <v>372</v>
      </c>
      <c r="D213" s="147" t="s">
        <v>181</v>
      </c>
      <c r="E213" s="148" t="s">
        <v>373</v>
      </c>
      <c r="F213" s="216" t="s">
        <v>374</v>
      </c>
      <c r="G213" s="217"/>
      <c r="H213" s="217"/>
      <c r="I213" s="217"/>
      <c r="J213" s="149" t="s">
        <v>145</v>
      </c>
      <c r="K213" s="150">
        <v>39.576</v>
      </c>
      <c r="L213" s="218">
        <v>0</v>
      </c>
      <c r="M213" s="217"/>
      <c r="N213" s="219">
        <f>ROUND($L$213*$K$213,3)</f>
        <v>0</v>
      </c>
      <c r="O213" s="213"/>
      <c r="P213" s="213"/>
      <c r="Q213" s="213"/>
      <c r="R213" s="25"/>
      <c r="T213" s="143"/>
      <c r="U213" s="30" t="s">
        <v>39</v>
      </c>
      <c r="V213" s="144">
        <v>0</v>
      </c>
      <c r="W213" s="144">
        <f>$V$213*$K$213</f>
        <v>0</v>
      </c>
      <c r="X213" s="144">
        <v>0.024</v>
      </c>
      <c r="Y213" s="144">
        <f>$X$213*$K$213</f>
        <v>0.949824</v>
      </c>
      <c r="Z213" s="144">
        <v>0</v>
      </c>
      <c r="AA213" s="145">
        <f>$Z$213*$K$213</f>
        <v>0</v>
      </c>
      <c r="AR213" s="6" t="s">
        <v>184</v>
      </c>
      <c r="AT213" s="6" t="s">
        <v>181</v>
      </c>
      <c r="AU213" s="6" t="s">
        <v>119</v>
      </c>
      <c r="AY213" s="6" t="s">
        <v>141</v>
      </c>
      <c r="BE213" s="91">
        <f>IF($U$213="základná",$N$213,0)</f>
        <v>0</v>
      </c>
      <c r="BF213" s="91">
        <f>IF($U$213="znížená",$N$213,0)</f>
        <v>0</v>
      </c>
      <c r="BG213" s="91">
        <f>IF($U$213="zákl. prenesená",$N$213,0)</f>
        <v>0</v>
      </c>
      <c r="BH213" s="91">
        <f>IF($U$213="zníž. prenesená",$N$213,0)</f>
        <v>0</v>
      </c>
      <c r="BI213" s="91">
        <f>IF($U$213="nulová",$N$213,0)</f>
        <v>0</v>
      </c>
      <c r="BJ213" s="6" t="s">
        <v>119</v>
      </c>
      <c r="BK213" s="146">
        <f>ROUND($L$213*$K$213,3)</f>
        <v>0</v>
      </c>
      <c r="BL213" s="6" t="s">
        <v>168</v>
      </c>
    </row>
    <row r="214" spans="2:64" s="6" customFormat="1" ht="27" customHeight="1">
      <c r="B214" s="23"/>
      <c r="C214" s="138" t="s">
        <v>375</v>
      </c>
      <c r="D214" s="138" t="s">
        <v>142</v>
      </c>
      <c r="E214" s="139" t="s">
        <v>376</v>
      </c>
      <c r="F214" s="212" t="s">
        <v>377</v>
      </c>
      <c r="G214" s="213"/>
      <c r="H214" s="213"/>
      <c r="I214" s="213"/>
      <c r="J214" s="140" t="s">
        <v>172</v>
      </c>
      <c r="K214" s="142">
        <v>0</v>
      </c>
      <c r="L214" s="214">
        <v>0</v>
      </c>
      <c r="M214" s="213"/>
      <c r="N214" s="215">
        <f>ROUND($L$214*$K$214,3)</f>
        <v>0</v>
      </c>
      <c r="O214" s="213"/>
      <c r="P214" s="213"/>
      <c r="Q214" s="213"/>
      <c r="R214" s="25"/>
      <c r="T214" s="143"/>
      <c r="U214" s="30" t="s">
        <v>39</v>
      </c>
      <c r="V214" s="144">
        <v>0</v>
      </c>
      <c r="W214" s="144">
        <f>$V$214*$K$214</f>
        <v>0</v>
      </c>
      <c r="X214" s="144">
        <v>0</v>
      </c>
      <c r="Y214" s="144">
        <f>$X$214*$K$214</f>
        <v>0</v>
      </c>
      <c r="Z214" s="144">
        <v>0</v>
      </c>
      <c r="AA214" s="145">
        <f>$Z$214*$K$214</f>
        <v>0</v>
      </c>
      <c r="AR214" s="6" t="s">
        <v>168</v>
      </c>
      <c r="AT214" s="6" t="s">
        <v>142</v>
      </c>
      <c r="AU214" s="6" t="s">
        <v>119</v>
      </c>
      <c r="AY214" s="6" t="s">
        <v>141</v>
      </c>
      <c r="BE214" s="91">
        <f>IF($U$214="základná",$N$214,0)</f>
        <v>0</v>
      </c>
      <c r="BF214" s="91">
        <f>IF($U$214="znížená",$N$214,0)</f>
        <v>0</v>
      </c>
      <c r="BG214" s="91">
        <f>IF($U$214="zákl. prenesená",$N$214,0)</f>
        <v>0</v>
      </c>
      <c r="BH214" s="91">
        <f>IF($U$214="zníž. prenesená",$N$214,0)</f>
        <v>0</v>
      </c>
      <c r="BI214" s="91">
        <f>IF($U$214="nulová",$N$214,0)</f>
        <v>0</v>
      </c>
      <c r="BJ214" s="6" t="s">
        <v>119</v>
      </c>
      <c r="BK214" s="146">
        <f>ROUND($L$214*$K$214,3)</f>
        <v>0</v>
      </c>
      <c r="BL214" s="6" t="s">
        <v>168</v>
      </c>
    </row>
    <row r="215" spans="2:63" s="127" customFormat="1" ht="30.75" customHeight="1">
      <c r="B215" s="128"/>
      <c r="C215" s="129"/>
      <c r="D215" s="137" t="s">
        <v>114</v>
      </c>
      <c r="E215" s="129"/>
      <c r="F215" s="129"/>
      <c r="G215" s="129"/>
      <c r="H215" s="129"/>
      <c r="I215" s="129"/>
      <c r="J215" s="129"/>
      <c r="K215" s="129"/>
      <c r="L215" s="129"/>
      <c r="M215" s="129"/>
      <c r="N215" s="222">
        <f>$BK$215</f>
        <v>0</v>
      </c>
      <c r="O215" s="221"/>
      <c r="P215" s="221"/>
      <c r="Q215" s="221"/>
      <c r="R215" s="131"/>
      <c r="T215" s="132"/>
      <c r="U215" s="129"/>
      <c r="V215" s="129"/>
      <c r="W215" s="133">
        <f>SUM($W$216:$W$220)</f>
        <v>245.18791159999998</v>
      </c>
      <c r="X215" s="129"/>
      <c r="Y215" s="133">
        <f>SUM($Y$216:$Y$220)</f>
        <v>6.4106722</v>
      </c>
      <c r="Z215" s="129"/>
      <c r="AA215" s="134">
        <f>SUM($AA$216:$AA$220)</f>
        <v>0</v>
      </c>
      <c r="AR215" s="135" t="s">
        <v>119</v>
      </c>
      <c r="AT215" s="135" t="s">
        <v>71</v>
      </c>
      <c r="AU215" s="135" t="s">
        <v>79</v>
      </c>
      <c r="AY215" s="135" t="s">
        <v>141</v>
      </c>
      <c r="BK215" s="136">
        <f>SUM($BK$216:$BK$220)</f>
        <v>0</v>
      </c>
    </row>
    <row r="216" spans="2:64" s="6" customFormat="1" ht="39" customHeight="1">
      <c r="B216" s="23"/>
      <c r="C216" s="138" t="s">
        <v>378</v>
      </c>
      <c r="D216" s="138" t="s">
        <v>142</v>
      </c>
      <c r="E216" s="139" t="s">
        <v>203</v>
      </c>
      <c r="F216" s="212" t="s">
        <v>204</v>
      </c>
      <c r="G216" s="213"/>
      <c r="H216" s="213"/>
      <c r="I216" s="213"/>
      <c r="J216" s="140" t="s">
        <v>145</v>
      </c>
      <c r="K216" s="141">
        <v>105.16</v>
      </c>
      <c r="L216" s="214">
        <v>0</v>
      </c>
      <c r="M216" s="213"/>
      <c r="N216" s="215">
        <f>ROUND($L$216*$K$216,3)</f>
        <v>0</v>
      </c>
      <c r="O216" s="213"/>
      <c r="P216" s="213"/>
      <c r="Q216" s="213"/>
      <c r="R216" s="25"/>
      <c r="T216" s="143"/>
      <c r="U216" s="30" t="s">
        <v>39</v>
      </c>
      <c r="V216" s="144">
        <v>2.31851</v>
      </c>
      <c r="W216" s="144">
        <f>$V$216*$K$216</f>
        <v>243.81451159999997</v>
      </c>
      <c r="X216" s="144">
        <v>0.03937</v>
      </c>
      <c r="Y216" s="144">
        <f>$X$216*$K$216</f>
        <v>4.1401492</v>
      </c>
      <c r="Z216" s="144">
        <v>0</v>
      </c>
      <c r="AA216" s="145">
        <f>$Z$216*$K$216</f>
        <v>0</v>
      </c>
      <c r="AR216" s="6" t="s">
        <v>168</v>
      </c>
      <c r="AT216" s="6" t="s">
        <v>142</v>
      </c>
      <c r="AU216" s="6" t="s">
        <v>119</v>
      </c>
      <c r="AY216" s="6" t="s">
        <v>141</v>
      </c>
      <c r="BE216" s="91">
        <f>IF($U$216="základná",$N$216,0)</f>
        <v>0</v>
      </c>
      <c r="BF216" s="91">
        <f>IF($U$216="znížená",$N$216,0)</f>
        <v>0</v>
      </c>
      <c r="BG216" s="91">
        <f>IF($U$216="zákl. prenesená",$N$216,0)</f>
        <v>0</v>
      </c>
      <c r="BH216" s="91">
        <f>IF($U$216="zníž. prenesená",$N$216,0)</f>
        <v>0</v>
      </c>
      <c r="BI216" s="91">
        <f>IF($U$216="nulová",$N$216,0)</f>
        <v>0</v>
      </c>
      <c r="BJ216" s="6" t="s">
        <v>119</v>
      </c>
      <c r="BK216" s="146">
        <f>ROUND($L$216*$K$216,3)</f>
        <v>0</v>
      </c>
      <c r="BL216" s="6" t="s">
        <v>168</v>
      </c>
    </row>
    <row r="217" spans="2:64" s="6" customFormat="1" ht="27" customHeight="1">
      <c r="B217" s="23"/>
      <c r="C217" s="147" t="s">
        <v>379</v>
      </c>
      <c r="D217" s="147" t="s">
        <v>181</v>
      </c>
      <c r="E217" s="148" t="s">
        <v>205</v>
      </c>
      <c r="F217" s="216" t="s">
        <v>206</v>
      </c>
      <c r="G217" s="217"/>
      <c r="H217" s="217"/>
      <c r="I217" s="217"/>
      <c r="J217" s="149" t="s">
        <v>145</v>
      </c>
      <c r="K217" s="150">
        <v>107.263</v>
      </c>
      <c r="L217" s="218">
        <v>0</v>
      </c>
      <c r="M217" s="217"/>
      <c r="N217" s="219">
        <f>ROUND($L$217*$K$217,3)</f>
        <v>0</v>
      </c>
      <c r="O217" s="213"/>
      <c r="P217" s="213"/>
      <c r="Q217" s="213"/>
      <c r="R217" s="25"/>
      <c r="T217" s="143"/>
      <c r="U217" s="30" t="s">
        <v>39</v>
      </c>
      <c r="V217" s="144">
        <v>0</v>
      </c>
      <c r="W217" s="144">
        <f>$V$217*$K$217</f>
        <v>0</v>
      </c>
      <c r="X217" s="144">
        <v>0.021</v>
      </c>
      <c r="Y217" s="144">
        <f>$X$217*$K$217</f>
        <v>2.252523</v>
      </c>
      <c r="Z217" s="144">
        <v>0</v>
      </c>
      <c r="AA217" s="145">
        <f>$Z$217*$K$217</f>
        <v>0</v>
      </c>
      <c r="AR217" s="6" t="s">
        <v>184</v>
      </c>
      <c r="AT217" s="6" t="s">
        <v>181</v>
      </c>
      <c r="AU217" s="6" t="s">
        <v>119</v>
      </c>
      <c r="AY217" s="6" t="s">
        <v>141</v>
      </c>
      <c r="BE217" s="91">
        <f>IF($U$217="základná",$N$217,0)</f>
        <v>0</v>
      </c>
      <c r="BF217" s="91">
        <f>IF($U$217="znížená",$N$217,0)</f>
        <v>0</v>
      </c>
      <c r="BG217" s="91">
        <f>IF($U$217="zákl. prenesená",$N$217,0)</f>
        <v>0</v>
      </c>
      <c r="BH217" s="91">
        <f>IF($U$217="zníž. prenesená",$N$217,0)</f>
        <v>0</v>
      </c>
      <c r="BI217" s="91">
        <f>IF($U$217="nulová",$N$217,0)</f>
        <v>0</v>
      </c>
      <c r="BJ217" s="6" t="s">
        <v>119</v>
      </c>
      <c r="BK217" s="146">
        <f>ROUND($L$217*$K$217,3)</f>
        <v>0</v>
      </c>
      <c r="BL217" s="6" t="s">
        <v>168</v>
      </c>
    </row>
    <row r="218" spans="2:64" s="6" customFormat="1" ht="27" customHeight="1">
      <c r="B218" s="23"/>
      <c r="C218" s="138" t="s">
        <v>380</v>
      </c>
      <c r="D218" s="138" t="s">
        <v>142</v>
      </c>
      <c r="E218" s="139" t="s">
        <v>208</v>
      </c>
      <c r="F218" s="212" t="s">
        <v>209</v>
      </c>
      <c r="G218" s="213"/>
      <c r="H218" s="213"/>
      <c r="I218" s="213"/>
      <c r="J218" s="140" t="s">
        <v>210</v>
      </c>
      <c r="K218" s="141">
        <v>36</v>
      </c>
      <c r="L218" s="214">
        <v>0</v>
      </c>
      <c r="M218" s="213"/>
      <c r="N218" s="215">
        <f>ROUND($L$218*$K$218,3)</f>
        <v>0</v>
      </c>
      <c r="O218" s="213"/>
      <c r="P218" s="213"/>
      <c r="Q218" s="213"/>
      <c r="R218" s="25"/>
      <c r="T218" s="143"/>
      <c r="U218" s="30" t="s">
        <v>39</v>
      </c>
      <c r="V218" s="144">
        <v>0.03815</v>
      </c>
      <c r="W218" s="144">
        <f>$V$218*$K$218</f>
        <v>1.3734000000000002</v>
      </c>
      <c r="X218" s="144">
        <v>0.0005</v>
      </c>
      <c r="Y218" s="144">
        <f>$X$218*$K$218</f>
        <v>0.018000000000000002</v>
      </c>
      <c r="Z218" s="144">
        <v>0</v>
      </c>
      <c r="AA218" s="145">
        <f>$Z$218*$K$218</f>
        <v>0</v>
      </c>
      <c r="AR218" s="6" t="s">
        <v>168</v>
      </c>
      <c r="AT218" s="6" t="s">
        <v>142</v>
      </c>
      <c r="AU218" s="6" t="s">
        <v>119</v>
      </c>
      <c r="AY218" s="6" t="s">
        <v>141</v>
      </c>
      <c r="BE218" s="91">
        <f>IF($U$218="základná",$N$218,0)</f>
        <v>0</v>
      </c>
      <c r="BF218" s="91">
        <f>IF($U$218="znížená",$N$218,0)</f>
        <v>0</v>
      </c>
      <c r="BG218" s="91">
        <f>IF($U$218="zákl. prenesená",$N$218,0)</f>
        <v>0</v>
      </c>
      <c r="BH218" s="91">
        <f>IF($U$218="zníž. prenesená",$N$218,0)</f>
        <v>0</v>
      </c>
      <c r="BI218" s="91">
        <f>IF($U$218="nulová",$N$218,0)</f>
        <v>0</v>
      </c>
      <c r="BJ218" s="6" t="s">
        <v>119</v>
      </c>
      <c r="BK218" s="146">
        <f>ROUND($L$218*$K$218,3)</f>
        <v>0</v>
      </c>
      <c r="BL218" s="6" t="s">
        <v>168</v>
      </c>
    </row>
    <row r="219" spans="2:64" s="6" customFormat="1" ht="27" customHeight="1">
      <c r="B219" s="23"/>
      <c r="C219" s="147" t="s">
        <v>381</v>
      </c>
      <c r="D219" s="147" t="s">
        <v>181</v>
      </c>
      <c r="E219" s="148" t="s">
        <v>212</v>
      </c>
      <c r="F219" s="216" t="s">
        <v>213</v>
      </c>
      <c r="G219" s="217"/>
      <c r="H219" s="217"/>
      <c r="I219" s="217"/>
      <c r="J219" s="149" t="s">
        <v>210</v>
      </c>
      <c r="K219" s="150">
        <v>39.6</v>
      </c>
      <c r="L219" s="218">
        <v>0</v>
      </c>
      <c r="M219" s="217"/>
      <c r="N219" s="219">
        <f>ROUND($L$219*$K$219,3)</f>
        <v>0</v>
      </c>
      <c r="O219" s="213"/>
      <c r="P219" s="213"/>
      <c r="Q219" s="213"/>
      <c r="R219" s="25"/>
      <c r="T219" s="143"/>
      <c r="U219" s="30" t="s">
        <v>39</v>
      </c>
      <c r="V219" s="144">
        <v>0</v>
      </c>
      <c r="W219" s="144">
        <f>$V$219*$K$219</f>
        <v>0</v>
      </c>
      <c r="X219" s="144">
        <v>0</v>
      </c>
      <c r="Y219" s="144">
        <f>$X$219*$K$219</f>
        <v>0</v>
      </c>
      <c r="Z219" s="144">
        <v>0</v>
      </c>
      <c r="AA219" s="145">
        <f>$Z$219*$K$219</f>
        <v>0</v>
      </c>
      <c r="AR219" s="6" t="s">
        <v>184</v>
      </c>
      <c r="AT219" s="6" t="s">
        <v>181</v>
      </c>
      <c r="AU219" s="6" t="s">
        <v>119</v>
      </c>
      <c r="AY219" s="6" t="s">
        <v>141</v>
      </c>
      <c r="BE219" s="91">
        <f>IF($U$219="základná",$N$219,0)</f>
        <v>0</v>
      </c>
      <c r="BF219" s="91">
        <f>IF($U$219="znížená",$N$219,0)</f>
        <v>0</v>
      </c>
      <c r="BG219" s="91">
        <f>IF($U$219="zákl. prenesená",$N$219,0)</f>
        <v>0</v>
      </c>
      <c r="BH219" s="91">
        <f>IF($U$219="zníž. prenesená",$N$219,0)</f>
        <v>0</v>
      </c>
      <c r="BI219" s="91">
        <f>IF($U$219="nulová",$N$219,0)</f>
        <v>0</v>
      </c>
      <c r="BJ219" s="6" t="s">
        <v>119</v>
      </c>
      <c r="BK219" s="146">
        <f>ROUND($L$219*$K$219,3)</f>
        <v>0</v>
      </c>
      <c r="BL219" s="6" t="s">
        <v>168</v>
      </c>
    </row>
    <row r="220" spans="2:64" s="6" customFormat="1" ht="27" customHeight="1">
      <c r="B220" s="23"/>
      <c r="C220" s="138" t="s">
        <v>382</v>
      </c>
      <c r="D220" s="138" t="s">
        <v>142</v>
      </c>
      <c r="E220" s="139" t="s">
        <v>215</v>
      </c>
      <c r="F220" s="212" t="s">
        <v>216</v>
      </c>
      <c r="G220" s="213"/>
      <c r="H220" s="213"/>
      <c r="I220" s="213"/>
      <c r="J220" s="140" t="s">
        <v>172</v>
      </c>
      <c r="K220" s="142">
        <v>0</v>
      </c>
      <c r="L220" s="214">
        <v>0</v>
      </c>
      <c r="M220" s="213"/>
      <c r="N220" s="215">
        <f>ROUND($L$220*$K$220,3)</f>
        <v>0</v>
      </c>
      <c r="O220" s="213"/>
      <c r="P220" s="213"/>
      <c r="Q220" s="213"/>
      <c r="R220" s="25"/>
      <c r="T220" s="143"/>
      <c r="U220" s="30" t="s">
        <v>39</v>
      </c>
      <c r="V220" s="144">
        <v>0</v>
      </c>
      <c r="W220" s="144">
        <f>$V$220*$K$220</f>
        <v>0</v>
      </c>
      <c r="X220" s="144">
        <v>0</v>
      </c>
      <c r="Y220" s="144">
        <f>$X$220*$K$220</f>
        <v>0</v>
      </c>
      <c r="Z220" s="144">
        <v>0</v>
      </c>
      <c r="AA220" s="145">
        <f>$Z$220*$K$220</f>
        <v>0</v>
      </c>
      <c r="AR220" s="6" t="s">
        <v>168</v>
      </c>
      <c r="AT220" s="6" t="s">
        <v>142</v>
      </c>
      <c r="AU220" s="6" t="s">
        <v>119</v>
      </c>
      <c r="AY220" s="6" t="s">
        <v>141</v>
      </c>
      <c r="BE220" s="91">
        <f>IF($U$220="základná",$N$220,0)</f>
        <v>0</v>
      </c>
      <c r="BF220" s="91">
        <f>IF($U$220="znížená",$N$220,0)</f>
        <v>0</v>
      </c>
      <c r="BG220" s="91">
        <f>IF($U$220="zákl. prenesená",$N$220,0)</f>
        <v>0</v>
      </c>
      <c r="BH220" s="91">
        <f>IF($U$220="zníž. prenesená",$N$220,0)</f>
        <v>0</v>
      </c>
      <c r="BI220" s="91">
        <f>IF($U$220="nulová",$N$220,0)</f>
        <v>0</v>
      </c>
      <c r="BJ220" s="6" t="s">
        <v>119</v>
      </c>
      <c r="BK220" s="146">
        <f>ROUND($L$220*$K$220,3)</f>
        <v>0</v>
      </c>
      <c r="BL220" s="6" t="s">
        <v>168</v>
      </c>
    </row>
    <row r="221" spans="2:63" s="127" customFormat="1" ht="30.75" customHeight="1">
      <c r="B221" s="128"/>
      <c r="C221" s="129"/>
      <c r="D221" s="137" t="s">
        <v>229</v>
      </c>
      <c r="E221" s="129"/>
      <c r="F221" s="129"/>
      <c r="G221" s="129"/>
      <c r="H221" s="129"/>
      <c r="I221" s="129"/>
      <c r="J221" s="129"/>
      <c r="K221" s="129"/>
      <c r="L221" s="129"/>
      <c r="M221" s="129"/>
      <c r="N221" s="222">
        <f>$BK$221</f>
        <v>0</v>
      </c>
      <c r="O221" s="221"/>
      <c r="P221" s="221"/>
      <c r="Q221" s="221"/>
      <c r="R221" s="131"/>
      <c r="T221" s="132"/>
      <c r="U221" s="129"/>
      <c r="V221" s="129"/>
      <c r="W221" s="133">
        <f>$W$222</f>
        <v>0.611168</v>
      </c>
      <c r="X221" s="129"/>
      <c r="Y221" s="133">
        <f>$Y$222</f>
        <v>0.0003195</v>
      </c>
      <c r="Z221" s="129"/>
      <c r="AA221" s="134">
        <f>$AA$222</f>
        <v>0</v>
      </c>
      <c r="AR221" s="135" t="s">
        <v>119</v>
      </c>
      <c r="AT221" s="135" t="s">
        <v>71</v>
      </c>
      <c r="AU221" s="135" t="s">
        <v>79</v>
      </c>
      <c r="AY221" s="135" t="s">
        <v>141</v>
      </c>
      <c r="BK221" s="136">
        <f>$BK$222</f>
        <v>0</v>
      </c>
    </row>
    <row r="222" spans="2:64" s="6" customFormat="1" ht="39" customHeight="1">
      <c r="B222" s="23"/>
      <c r="C222" s="138" t="s">
        <v>383</v>
      </c>
      <c r="D222" s="138" t="s">
        <v>142</v>
      </c>
      <c r="E222" s="139" t="s">
        <v>384</v>
      </c>
      <c r="F222" s="212" t="s">
        <v>385</v>
      </c>
      <c r="G222" s="213"/>
      <c r="H222" s="213"/>
      <c r="I222" s="213"/>
      <c r="J222" s="140" t="s">
        <v>145</v>
      </c>
      <c r="K222" s="141">
        <v>3.55</v>
      </c>
      <c r="L222" s="214">
        <v>0</v>
      </c>
      <c r="M222" s="213"/>
      <c r="N222" s="215">
        <f>ROUND($L$222*$K$222,3)</f>
        <v>0</v>
      </c>
      <c r="O222" s="213"/>
      <c r="P222" s="213"/>
      <c r="Q222" s="213"/>
      <c r="R222" s="25"/>
      <c r="T222" s="143"/>
      <c r="U222" s="30" t="s">
        <v>39</v>
      </c>
      <c r="V222" s="144">
        <v>0.17216</v>
      </c>
      <c r="W222" s="144">
        <f>$V$222*$K$222</f>
        <v>0.611168</v>
      </c>
      <c r="X222" s="144">
        <v>9E-05</v>
      </c>
      <c r="Y222" s="144">
        <f>$X$222*$K$222</f>
        <v>0.0003195</v>
      </c>
      <c r="Z222" s="144">
        <v>0</v>
      </c>
      <c r="AA222" s="145">
        <f>$Z$222*$K$222</f>
        <v>0</v>
      </c>
      <c r="AR222" s="6" t="s">
        <v>168</v>
      </c>
      <c r="AT222" s="6" t="s">
        <v>142</v>
      </c>
      <c r="AU222" s="6" t="s">
        <v>119</v>
      </c>
      <c r="AY222" s="6" t="s">
        <v>141</v>
      </c>
      <c r="BE222" s="91">
        <f>IF($U$222="základná",$N$222,0)</f>
        <v>0</v>
      </c>
      <c r="BF222" s="91">
        <f>IF($U$222="znížená",$N$222,0)</f>
        <v>0</v>
      </c>
      <c r="BG222" s="91">
        <f>IF($U$222="zákl. prenesená",$N$222,0)</f>
        <v>0</v>
      </c>
      <c r="BH222" s="91">
        <f>IF($U$222="zníž. prenesená",$N$222,0)</f>
        <v>0</v>
      </c>
      <c r="BI222" s="91">
        <f>IF($U$222="nulová",$N$222,0)</f>
        <v>0</v>
      </c>
      <c r="BJ222" s="6" t="s">
        <v>119</v>
      </c>
      <c r="BK222" s="146">
        <f>ROUND($L$222*$K$222,3)</f>
        <v>0</v>
      </c>
      <c r="BL222" s="6" t="s">
        <v>168</v>
      </c>
    </row>
    <row r="223" spans="2:63" s="127" customFormat="1" ht="30.75" customHeight="1">
      <c r="B223" s="128"/>
      <c r="C223" s="129"/>
      <c r="D223" s="137" t="s">
        <v>115</v>
      </c>
      <c r="E223" s="129"/>
      <c r="F223" s="129"/>
      <c r="G223" s="129"/>
      <c r="H223" s="129"/>
      <c r="I223" s="129"/>
      <c r="J223" s="129"/>
      <c r="K223" s="129"/>
      <c r="L223" s="129"/>
      <c r="M223" s="129"/>
      <c r="N223" s="222">
        <f>$BK$223</f>
        <v>0</v>
      </c>
      <c r="O223" s="221"/>
      <c r="P223" s="221"/>
      <c r="Q223" s="221"/>
      <c r="R223" s="131"/>
      <c r="T223" s="132"/>
      <c r="U223" s="129"/>
      <c r="V223" s="129"/>
      <c r="W223" s="133">
        <f>SUM($W$224:$W$226)</f>
        <v>21.027196</v>
      </c>
      <c r="X223" s="129"/>
      <c r="Y223" s="133">
        <f>SUM($Y$224:$Y$226)</f>
        <v>0.2474098</v>
      </c>
      <c r="Z223" s="129"/>
      <c r="AA223" s="134">
        <f>SUM($AA$224:$AA$226)</f>
        <v>0</v>
      </c>
      <c r="AR223" s="135" t="s">
        <v>119</v>
      </c>
      <c r="AT223" s="135" t="s">
        <v>71</v>
      </c>
      <c r="AU223" s="135" t="s">
        <v>79</v>
      </c>
      <c r="AY223" s="135" t="s">
        <v>141</v>
      </c>
      <c r="BK223" s="136">
        <f>SUM($BK$224:$BK$226)</f>
        <v>0</v>
      </c>
    </row>
    <row r="224" spans="2:64" s="6" customFormat="1" ht="39" customHeight="1">
      <c r="B224" s="23"/>
      <c r="C224" s="138" t="s">
        <v>386</v>
      </c>
      <c r="D224" s="138" t="s">
        <v>142</v>
      </c>
      <c r="E224" s="139" t="s">
        <v>218</v>
      </c>
      <c r="F224" s="212" t="s">
        <v>219</v>
      </c>
      <c r="G224" s="213"/>
      <c r="H224" s="213"/>
      <c r="I224" s="213"/>
      <c r="J224" s="140" t="s">
        <v>145</v>
      </c>
      <c r="K224" s="141">
        <v>92.9</v>
      </c>
      <c r="L224" s="214">
        <v>0</v>
      </c>
      <c r="M224" s="213"/>
      <c r="N224" s="215">
        <f>ROUND($L$224*$K$224,3)</f>
        <v>0</v>
      </c>
      <c r="O224" s="213"/>
      <c r="P224" s="213"/>
      <c r="Q224" s="213"/>
      <c r="R224" s="25"/>
      <c r="T224" s="143"/>
      <c r="U224" s="30" t="s">
        <v>39</v>
      </c>
      <c r="V224" s="144">
        <v>0.1018</v>
      </c>
      <c r="W224" s="144">
        <f>$V$224*$K$224</f>
        <v>9.457220000000001</v>
      </c>
      <c r="X224" s="144">
        <v>0.00241</v>
      </c>
      <c r="Y224" s="144">
        <f>$X$224*$K$224</f>
        <v>0.223889</v>
      </c>
      <c r="Z224" s="144">
        <v>0</v>
      </c>
      <c r="AA224" s="145">
        <f>$Z$224*$K$224</f>
        <v>0</v>
      </c>
      <c r="AR224" s="6" t="s">
        <v>168</v>
      </c>
      <c r="AT224" s="6" t="s">
        <v>142</v>
      </c>
      <c r="AU224" s="6" t="s">
        <v>119</v>
      </c>
      <c r="AY224" s="6" t="s">
        <v>141</v>
      </c>
      <c r="BE224" s="91">
        <f>IF($U$224="základná",$N$224,0)</f>
        <v>0</v>
      </c>
      <c r="BF224" s="91">
        <f>IF($U$224="znížená",$N$224,0)</f>
        <v>0</v>
      </c>
      <c r="BG224" s="91">
        <f>IF($U$224="zákl. prenesená",$N$224,0)</f>
        <v>0</v>
      </c>
      <c r="BH224" s="91">
        <f>IF($U$224="zníž. prenesená",$N$224,0)</f>
        <v>0</v>
      </c>
      <c r="BI224" s="91">
        <f>IF($U$224="nulová",$N$224,0)</f>
        <v>0</v>
      </c>
      <c r="BJ224" s="6" t="s">
        <v>119</v>
      </c>
      <c r="BK224" s="146">
        <f>ROUND($L$224*$K$224,3)</f>
        <v>0</v>
      </c>
      <c r="BL224" s="6" t="s">
        <v>168</v>
      </c>
    </row>
    <row r="225" spans="2:64" s="6" customFormat="1" ht="27" customHeight="1">
      <c r="B225" s="23"/>
      <c r="C225" s="138" t="s">
        <v>387</v>
      </c>
      <c r="D225" s="138" t="s">
        <v>142</v>
      </c>
      <c r="E225" s="139" t="s">
        <v>388</v>
      </c>
      <c r="F225" s="212" t="s">
        <v>389</v>
      </c>
      <c r="G225" s="213"/>
      <c r="H225" s="213"/>
      <c r="I225" s="213"/>
      <c r="J225" s="140" t="s">
        <v>145</v>
      </c>
      <c r="K225" s="141">
        <v>38.8</v>
      </c>
      <c r="L225" s="214">
        <v>0</v>
      </c>
      <c r="M225" s="213"/>
      <c r="N225" s="215">
        <f>ROUND($L$225*$K$225,3)</f>
        <v>0</v>
      </c>
      <c r="O225" s="213"/>
      <c r="P225" s="213"/>
      <c r="Q225" s="213"/>
      <c r="R225" s="25"/>
      <c r="T225" s="143"/>
      <c r="U225" s="30" t="s">
        <v>39</v>
      </c>
      <c r="V225" s="144">
        <v>0.0935</v>
      </c>
      <c r="W225" s="144">
        <f>$V$225*$K$225</f>
        <v>3.6277999999999997</v>
      </c>
      <c r="X225" s="144">
        <v>0.00035</v>
      </c>
      <c r="Y225" s="144">
        <f>$X$225*$K$225</f>
        <v>0.013579999999999998</v>
      </c>
      <c r="Z225" s="144">
        <v>0</v>
      </c>
      <c r="AA225" s="145">
        <f>$Z$225*$K$225</f>
        <v>0</v>
      </c>
      <c r="AR225" s="6" t="s">
        <v>168</v>
      </c>
      <c r="AT225" s="6" t="s">
        <v>142</v>
      </c>
      <c r="AU225" s="6" t="s">
        <v>119</v>
      </c>
      <c r="AY225" s="6" t="s">
        <v>141</v>
      </c>
      <c r="BE225" s="91">
        <f>IF($U$225="základná",$N$225,0)</f>
        <v>0</v>
      </c>
      <c r="BF225" s="91">
        <f>IF($U$225="znížená",$N$225,0)</f>
        <v>0</v>
      </c>
      <c r="BG225" s="91">
        <f>IF($U$225="zákl. prenesená",$N$225,0)</f>
        <v>0</v>
      </c>
      <c r="BH225" s="91">
        <f>IF($U$225="zníž. prenesená",$N$225,0)</f>
        <v>0</v>
      </c>
      <c r="BI225" s="91">
        <f>IF($U$225="nulová",$N$225,0)</f>
        <v>0</v>
      </c>
      <c r="BJ225" s="6" t="s">
        <v>119</v>
      </c>
      <c r="BK225" s="146">
        <f>ROUND($L$225*$K$225,3)</f>
        <v>0</v>
      </c>
      <c r="BL225" s="6" t="s">
        <v>168</v>
      </c>
    </row>
    <row r="226" spans="2:64" s="6" customFormat="1" ht="39" customHeight="1">
      <c r="B226" s="23"/>
      <c r="C226" s="138" t="s">
        <v>390</v>
      </c>
      <c r="D226" s="138" t="s">
        <v>142</v>
      </c>
      <c r="E226" s="139" t="s">
        <v>391</v>
      </c>
      <c r="F226" s="212" t="s">
        <v>392</v>
      </c>
      <c r="G226" s="213"/>
      <c r="H226" s="213"/>
      <c r="I226" s="213"/>
      <c r="J226" s="140" t="s">
        <v>145</v>
      </c>
      <c r="K226" s="141">
        <v>26.16</v>
      </c>
      <c r="L226" s="214">
        <v>0</v>
      </c>
      <c r="M226" s="213"/>
      <c r="N226" s="215">
        <f>ROUND($L$226*$K$226,3)</f>
        <v>0</v>
      </c>
      <c r="O226" s="213"/>
      <c r="P226" s="213"/>
      <c r="Q226" s="213"/>
      <c r="R226" s="25"/>
      <c r="T226" s="143"/>
      <c r="U226" s="30" t="s">
        <v>39</v>
      </c>
      <c r="V226" s="144">
        <v>0.3036</v>
      </c>
      <c r="W226" s="144">
        <f>$V$226*$K$226</f>
        <v>7.942176</v>
      </c>
      <c r="X226" s="144">
        <v>0.00038</v>
      </c>
      <c r="Y226" s="144">
        <f>$X$226*$K$226</f>
        <v>0.009940800000000001</v>
      </c>
      <c r="Z226" s="144">
        <v>0</v>
      </c>
      <c r="AA226" s="145">
        <f>$Z$226*$K$226</f>
        <v>0</v>
      </c>
      <c r="AR226" s="6" t="s">
        <v>168</v>
      </c>
      <c r="AT226" s="6" t="s">
        <v>142</v>
      </c>
      <c r="AU226" s="6" t="s">
        <v>119</v>
      </c>
      <c r="AY226" s="6" t="s">
        <v>141</v>
      </c>
      <c r="BE226" s="91">
        <f>IF($U$226="základná",$N$226,0)</f>
        <v>0</v>
      </c>
      <c r="BF226" s="91">
        <f>IF($U$226="znížená",$N$226,0)</f>
        <v>0</v>
      </c>
      <c r="BG226" s="91">
        <f>IF($U$226="zákl. prenesená",$N$226,0)</f>
        <v>0</v>
      </c>
      <c r="BH226" s="91">
        <f>IF($U$226="zníž. prenesená",$N$226,0)</f>
        <v>0</v>
      </c>
      <c r="BI226" s="91">
        <f>IF($U$226="nulová",$N$226,0)</f>
        <v>0</v>
      </c>
      <c r="BJ226" s="6" t="s">
        <v>119</v>
      </c>
      <c r="BK226" s="146">
        <f>ROUND($L$226*$K$226,3)</f>
        <v>0</v>
      </c>
      <c r="BL226" s="6" t="s">
        <v>168</v>
      </c>
    </row>
    <row r="227" spans="2:63" s="127" customFormat="1" ht="37.5" customHeight="1">
      <c r="B227" s="128"/>
      <c r="C227" s="129"/>
      <c r="D227" s="130" t="s">
        <v>230</v>
      </c>
      <c r="E227" s="129"/>
      <c r="F227" s="129"/>
      <c r="G227" s="129"/>
      <c r="H227" s="129"/>
      <c r="I227" s="129"/>
      <c r="J227" s="129"/>
      <c r="K227" s="129"/>
      <c r="L227" s="129"/>
      <c r="M227" s="129"/>
      <c r="N227" s="220">
        <f>$BK$227</f>
        <v>0</v>
      </c>
      <c r="O227" s="221"/>
      <c r="P227" s="221"/>
      <c r="Q227" s="221"/>
      <c r="R227" s="131"/>
      <c r="T227" s="132"/>
      <c r="U227" s="129"/>
      <c r="V227" s="129"/>
      <c r="W227" s="133">
        <f>$W$228</f>
        <v>18.621</v>
      </c>
      <c r="X227" s="129"/>
      <c r="Y227" s="133">
        <f>$Y$228</f>
        <v>0.0074140000000000005</v>
      </c>
      <c r="Z227" s="129"/>
      <c r="AA227" s="134">
        <f>$AA$228</f>
        <v>0</v>
      </c>
      <c r="AR227" s="135" t="s">
        <v>149</v>
      </c>
      <c r="AT227" s="135" t="s">
        <v>71</v>
      </c>
      <c r="AU227" s="135" t="s">
        <v>72</v>
      </c>
      <c r="AY227" s="135" t="s">
        <v>141</v>
      </c>
      <c r="BK227" s="136">
        <f>$BK$228</f>
        <v>0</v>
      </c>
    </row>
    <row r="228" spans="2:63" s="127" customFormat="1" ht="21" customHeight="1">
      <c r="B228" s="128"/>
      <c r="C228" s="129"/>
      <c r="D228" s="137" t="s">
        <v>231</v>
      </c>
      <c r="E228" s="129"/>
      <c r="F228" s="129"/>
      <c r="G228" s="129"/>
      <c r="H228" s="129"/>
      <c r="I228" s="129"/>
      <c r="J228" s="129"/>
      <c r="K228" s="129"/>
      <c r="L228" s="129"/>
      <c r="M228" s="129"/>
      <c r="N228" s="222">
        <f>$BK$228</f>
        <v>0</v>
      </c>
      <c r="O228" s="221"/>
      <c r="P228" s="221"/>
      <c r="Q228" s="221"/>
      <c r="R228" s="131"/>
      <c r="T228" s="132"/>
      <c r="U228" s="129"/>
      <c r="V228" s="129"/>
      <c r="W228" s="133">
        <f>SUM($W$229:$W$239)</f>
        <v>18.621</v>
      </c>
      <c r="X228" s="129"/>
      <c r="Y228" s="133">
        <f>SUM($Y$229:$Y$239)</f>
        <v>0.0074140000000000005</v>
      </c>
      <c r="Z228" s="129"/>
      <c r="AA228" s="134">
        <f>SUM($AA$229:$AA$239)</f>
        <v>0</v>
      </c>
      <c r="AR228" s="135" t="s">
        <v>149</v>
      </c>
      <c r="AT228" s="135" t="s">
        <v>71</v>
      </c>
      <c r="AU228" s="135" t="s">
        <v>79</v>
      </c>
      <c r="AY228" s="135" t="s">
        <v>141</v>
      </c>
      <c r="BK228" s="136">
        <f>SUM($BK$229:$BK$239)</f>
        <v>0</v>
      </c>
    </row>
    <row r="229" spans="2:64" s="6" customFormat="1" ht="27" customHeight="1">
      <c r="B229" s="23"/>
      <c r="C229" s="138" t="s">
        <v>393</v>
      </c>
      <c r="D229" s="138" t="s">
        <v>142</v>
      </c>
      <c r="E229" s="139" t="s">
        <v>394</v>
      </c>
      <c r="F229" s="212" t="s">
        <v>395</v>
      </c>
      <c r="G229" s="213"/>
      <c r="H229" s="213"/>
      <c r="I229" s="213"/>
      <c r="J229" s="140" t="s">
        <v>167</v>
      </c>
      <c r="K229" s="141">
        <v>5</v>
      </c>
      <c r="L229" s="214">
        <v>0</v>
      </c>
      <c r="M229" s="213"/>
      <c r="N229" s="215">
        <f>ROUND($L$229*$K$229,3)</f>
        <v>0</v>
      </c>
      <c r="O229" s="213"/>
      <c r="P229" s="213"/>
      <c r="Q229" s="213"/>
      <c r="R229" s="25"/>
      <c r="T229" s="143"/>
      <c r="U229" s="30" t="s">
        <v>39</v>
      </c>
      <c r="V229" s="144">
        <v>0.159</v>
      </c>
      <c r="W229" s="144">
        <f>$V$229*$K$229</f>
        <v>0.795</v>
      </c>
      <c r="X229" s="144">
        <v>0</v>
      </c>
      <c r="Y229" s="144">
        <f>$X$229*$K$229</f>
        <v>0</v>
      </c>
      <c r="Z229" s="144">
        <v>0</v>
      </c>
      <c r="AA229" s="145">
        <f>$Z$229*$K$229</f>
        <v>0</v>
      </c>
      <c r="AR229" s="6" t="s">
        <v>363</v>
      </c>
      <c r="AT229" s="6" t="s">
        <v>142</v>
      </c>
      <c r="AU229" s="6" t="s">
        <v>119</v>
      </c>
      <c r="AY229" s="6" t="s">
        <v>141</v>
      </c>
      <c r="BE229" s="91">
        <f>IF($U$229="základná",$N$229,0)</f>
        <v>0</v>
      </c>
      <c r="BF229" s="91">
        <f>IF($U$229="znížená",$N$229,0)</f>
        <v>0</v>
      </c>
      <c r="BG229" s="91">
        <f>IF($U$229="zákl. prenesená",$N$229,0)</f>
        <v>0</v>
      </c>
      <c r="BH229" s="91">
        <f>IF($U$229="zníž. prenesená",$N$229,0)</f>
        <v>0</v>
      </c>
      <c r="BI229" s="91">
        <f>IF($U$229="nulová",$N$229,0)</f>
        <v>0</v>
      </c>
      <c r="BJ229" s="6" t="s">
        <v>119</v>
      </c>
      <c r="BK229" s="146">
        <f>ROUND($L$229*$K$229,3)</f>
        <v>0</v>
      </c>
      <c r="BL229" s="6" t="s">
        <v>363</v>
      </c>
    </row>
    <row r="230" spans="2:64" s="6" customFormat="1" ht="39" customHeight="1">
      <c r="B230" s="23"/>
      <c r="C230" s="138" t="s">
        <v>396</v>
      </c>
      <c r="D230" s="138" t="s">
        <v>142</v>
      </c>
      <c r="E230" s="139" t="s">
        <v>397</v>
      </c>
      <c r="F230" s="212" t="s">
        <v>398</v>
      </c>
      <c r="G230" s="213"/>
      <c r="H230" s="213"/>
      <c r="I230" s="213"/>
      <c r="J230" s="140" t="s">
        <v>167</v>
      </c>
      <c r="K230" s="141">
        <v>1</v>
      </c>
      <c r="L230" s="214">
        <v>0</v>
      </c>
      <c r="M230" s="213"/>
      <c r="N230" s="215">
        <f>ROUND($L$230*$K$230,3)</f>
        <v>0</v>
      </c>
      <c r="O230" s="213"/>
      <c r="P230" s="213"/>
      <c r="Q230" s="213"/>
      <c r="R230" s="25"/>
      <c r="T230" s="143"/>
      <c r="U230" s="30" t="s">
        <v>39</v>
      </c>
      <c r="V230" s="144">
        <v>0.407</v>
      </c>
      <c r="W230" s="144">
        <f>$V$230*$K$230</f>
        <v>0.407</v>
      </c>
      <c r="X230" s="144">
        <v>0</v>
      </c>
      <c r="Y230" s="144">
        <f>$X$230*$K$230</f>
        <v>0</v>
      </c>
      <c r="Z230" s="144">
        <v>0</v>
      </c>
      <c r="AA230" s="145">
        <f>$Z$230*$K$230</f>
        <v>0</v>
      </c>
      <c r="AR230" s="6" t="s">
        <v>363</v>
      </c>
      <c r="AT230" s="6" t="s">
        <v>142</v>
      </c>
      <c r="AU230" s="6" t="s">
        <v>119</v>
      </c>
      <c r="AY230" s="6" t="s">
        <v>141</v>
      </c>
      <c r="BE230" s="91">
        <f>IF($U$230="základná",$N$230,0)</f>
        <v>0</v>
      </c>
      <c r="BF230" s="91">
        <f>IF($U$230="znížená",$N$230,0)</f>
        <v>0</v>
      </c>
      <c r="BG230" s="91">
        <f>IF($U$230="zákl. prenesená",$N$230,0)</f>
        <v>0</v>
      </c>
      <c r="BH230" s="91">
        <f>IF($U$230="zníž. prenesená",$N$230,0)</f>
        <v>0</v>
      </c>
      <c r="BI230" s="91">
        <f>IF($U$230="nulová",$N$230,0)</f>
        <v>0</v>
      </c>
      <c r="BJ230" s="6" t="s">
        <v>119</v>
      </c>
      <c r="BK230" s="146">
        <f>ROUND($L$230*$K$230,3)</f>
        <v>0</v>
      </c>
      <c r="BL230" s="6" t="s">
        <v>363</v>
      </c>
    </row>
    <row r="231" spans="2:64" s="6" customFormat="1" ht="27" customHeight="1">
      <c r="B231" s="23"/>
      <c r="C231" s="138" t="s">
        <v>399</v>
      </c>
      <c r="D231" s="138" t="s">
        <v>142</v>
      </c>
      <c r="E231" s="139" t="s">
        <v>400</v>
      </c>
      <c r="F231" s="212" t="s">
        <v>401</v>
      </c>
      <c r="G231" s="213"/>
      <c r="H231" s="213"/>
      <c r="I231" s="213"/>
      <c r="J231" s="140" t="s">
        <v>167</v>
      </c>
      <c r="K231" s="141">
        <v>6</v>
      </c>
      <c r="L231" s="214">
        <v>0</v>
      </c>
      <c r="M231" s="213"/>
      <c r="N231" s="215">
        <f>ROUND($L$231*$K$231,3)</f>
        <v>0</v>
      </c>
      <c r="O231" s="213"/>
      <c r="P231" s="213"/>
      <c r="Q231" s="213"/>
      <c r="R231" s="25"/>
      <c r="T231" s="143"/>
      <c r="U231" s="30" t="s">
        <v>39</v>
      </c>
      <c r="V231" s="144">
        <v>0.297</v>
      </c>
      <c r="W231" s="144">
        <f>$V$231*$K$231</f>
        <v>1.782</v>
      </c>
      <c r="X231" s="144">
        <v>0</v>
      </c>
      <c r="Y231" s="144">
        <f>$X$231*$K$231</f>
        <v>0</v>
      </c>
      <c r="Z231" s="144">
        <v>0</v>
      </c>
      <c r="AA231" s="145">
        <f>$Z$231*$K$231</f>
        <v>0</v>
      </c>
      <c r="AR231" s="6" t="s">
        <v>363</v>
      </c>
      <c r="AT231" s="6" t="s">
        <v>142</v>
      </c>
      <c r="AU231" s="6" t="s">
        <v>119</v>
      </c>
      <c r="AY231" s="6" t="s">
        <v>141</v>
      </c>
      <c r="BE231" s="91">
        <f>IF($U$231="základná",$N$231,0)</f>
        <v>0</v>
      </c>
      <c r="BF231" s="91">
        <f>IF($U$231="znížená",$N$231,0)</f>
        <v>0</v>
      </c>
      <c r="BG231" s="91">
        <f>IF($U$231="zákl. prenesená",$N$231,0)</f>
        <v>0</v>
      </c>
      <c r="BH231" s="91">
        <f>IF($U$231="zníž. prenesená",$N$231,0)</f>
        <v>0</v>
      </c>
      <c r="BI231" s="91">
        <f>IF($U$231="nulová",$N$231,0)</f>
        <v>0</v>
      </c>
      <c r="BJ231" s="6" t="s">
        <v>119</v>
      </c>
      <c r="BK231" s="146">
        <f>ROUND($L$231*$K$231,3)</f>
        <v>0</v>
      </c>
      <c r="BL231" s="6" t="s">
        <v>363</v>
      </c>
    </row>
    <row r="232" spans="2:64" s="6" customFormat="1" ht="27" customHeight="1">
      <c r="B232" s="23"/>
      <c r="C232" s="138" t="s">
        <v>402</v>
      </c>
      <c r="D232" s="138" t="s">
        <v>142</v>
      </c>
      <c r="E232" s="139" t="s">
        <v>403</v>
      </c>
      <c r="F232" s="212" t="s">
        <v>404</v>
      </c>
      <c r="G232" s="213"/>
      <c r="H232" s="213"/>
      <c r="I232" s="213"/>
      <c r="J232" s="140" t="s">
        <v>405</v>
      </c>
      <c r="K232" s="141">
        <v>1</v>
      </c>
      <c r="L232" s="214">
        <v>0</v>
      </c>
      <c r="M232" s="213"/>
      <c r="N232" s="215">
        <f>ROUND($L$232*$K$232,3)</f>
        <v>0</v>
      </c>
      <c r="O232" s="213"/>
      <c r="P232" s="213"/>
      <c r="Q232" s="213"/>
      <c r="R232" s="25"/>
      <c r="T232" s="143"/>
      <c r="U232" s="30" t="s">
        <v>39</v>
      </c>
      <c r="V232" s="144">
        <v>10.324</v>
      </c>
      <c r="W232" s="144">
        <f>$V$232*$K$232</f>
        <v>10.324</v>
      </c>
      <c r="X232" s="144">
        <v>0</v>
      </c>
      <c r="Y232" s="144">
        <f>$X$232*$K$232</f>
        <v>0</v>
      </c>
      <c r="Z232" s="144">
        <v>0</v>
      </c>
      <c r="AA232" s="145">
        <f>$Z$232*$K$232</f>
        <v>0</v>
      </c>
      <c r="AR232" s="6" t="s">
        <v>363</v>
      </c>
      <c r="AT232" s="6" t="s">
        <v>142</v>
      </c>
      <c r="AU232" s="6" t="s">
        <v>119</v>
      </c>
      <c r="AY232" s="6" t="s">
        <v>141</v>
      </c>
      <c r="BE232" s="91">
        <f>IF($U$232="základná",$N$232,0)</f>
        <v>0</v>
      </c>
      <c r="BF232" s="91">
        <f>IF($U$232="znížená",$N$232,0)</f>
        <v>0</v>
      </c>
      <c r="BG232" s="91">
        <f>IF($U$232="zákl. prenesená",$N$232,0)</f>
        <v>0</v>
      </c>
      <c r="BH232" s="91">
        <f>IF($U$232="zníž. prenesená",$N$232,0)</f>
        <v>0</v>
      </c>
      <c r="BI232" s="91">
        <f>IF($U$232="nulová",$N$232,0)</f>
        <v>0</v>
      </c>
      <c r="BJ232" s="6" t="s">
        <v>119</v>
      </c>
      <c r="BK232" s="146">
        <f>ROUND($L$232*$K$232,3)</f>
        <v>0</v>
      </c>
      <c r="BL232" s="6" t="s">
        <v>363</v>
      </c>
    </row>
    <row r="233" spans="2:64" s="6" customFormat="1" ht="27" customHeight="1">
      <c r="B233" s="23"/>
      <c r="C233" s="138" t="s">
        <v>406</v>
      </c>
      <c r="D233" s="138" t="s">
        <v>142</v>
      </c>
      <c r="E233" s="139" t="s">
        <v>407</v>
      </c>
      <c r="F233" s="212" t="s">
        <v>408</v>
      </c>
      <c r="G233" s="213"/>
      <c r="H233" s="213"/>
      <c r="I233" s="213"/>
      <c r="J233" s="140" t="s">
        <v>210</v>
      </c>
      <c r="K233" s="141">
        <v>21</v>
      </c>
      <c r="L233" s="214">
        <v>0</v>
      </c>
      <c r="M233" s="213"/>
      <c r="N233" s="215">
        <f>ROUND($L$233*$K$233,3)</f>
        <v>0</v>
      </c>
      <c r="O233" s="213"/>
      <c r="P233" s="213"/>
      <c r="Q233" s="213"/>
      <c r="R233" s="25"/>
      <c r="T233" s="143"/>
      <c r="U233" s="30" t="s">
        <v>39</v>
      </c>
      <c r="V233" s="144">
        <v>0.048</v>
      </c>
      <c r="W233" s="144">
        <f>$V$233*$K$233</f>
        <v>1.008</v>
      </c>
      <c r="X233" s="144">
        <v>0</v>
      </c>
      <c r="Y233" s="144">
        <f>$X$233*$K$233</f>
        <v>0</v>
      </c>
      <c r="Z233" s="144">
        <v>0</v>
      </c>
      <c r="AA233" s="145">
        <f>$Z$233*$K$233</f>
        <v>0</v>
      </c>
      <c r="AR233" s="6" t="s">
        <v>363</v>
      </c>
      <c r="AT233" s="6" t="s">
        <v>142</v>
      </c>
      <c r="AU233" s="6" t="s">
        <v>119</v>
      </c>
      <c r="AY233" s="6" t="s">
        <v>141</v>
      </c>
      <c r="BE233" s="91">
        <f>IF($U$233="základná",$N$233,0)</f>
        <v>0</v>
      </c>
      <c r="BF233" s="91">
        <f>IF($U$233="znížená",$N$233,0)</f>
        <v>0</v>
      </c>
      <c r="BG233" s="91">
        <f>IF($U$233="zákl. prenesená",$N$233,0)</f>
        <v>0</v>
      </c>
      <c r="BH233" s="91">
        <f>IF($U$233="zníž. prenesená",$N$233,0)</f>
        <v>0</v>
      </c>
      <c r="BI233" s="91">
        <f>IF($U$233="nulová",$N$233,0)</f>
        <v>0</v>
      </c>
      <c r="BJ233" s="6" t="s">
        <v>119</v>
      </c>
      <c r="BK233" s="146">
        <f>ROUND($L$233*$K$233,3)</f>
        <v>0</v>
      </c>
      <c r="BL233" s="6" t="s">
        <v>363</v>
      </c>
    </row>
    <row r="234" spans="2:64" s="6" customFormat="1" ht="27" customHeight="1">
      <c r="B234" s="23"/>
      <c r="C234" s="147" t="s">
        <v>409</v>
      </c>
      <c r="D234" s="147" t="s">
        <v>181</v>
      </c>
      <c r="E234" s="148" t="s">
        <v>410</v>
      </c>
      <c r="F234" s="216" t="s">
        <v>411</v>
      </c>
      <c r="G234" s="217"/>
      <c r="H234" s="217"/>
      <c r="I234" s="217"/>
      <c r="J234" s="149" t="s">
        <v>210</v>
      </c>
      <c r="K234" s="150">
        <v>23.1</v>
      </c>
      <c r="L234" s="218">
        <v>0</v>
      </c>
      <c r="M234" s="217"/>
      <c r="N234" s="219">
        <f>ROUND($L$234*$K$234,3)</f>
        <v>0</v>
      </c>
      <c r="O234" s="213"/>
      <c r="P234" s="213"/>
      <c r="Q234" s="213"/>
      <c r="R234" s="25"/>
      <c r="T234" s="143"/>
      <c r="U234" s="30" t="s">
        <v>39</v>
      </c>
      <c r="V234" s="144">
        <v>0</v>
      </c>
      <c r="W234" s="144">
        <f>$V$234*$K$234</f>
        <v>0</v>
      </c>
      <c r="X234" s="144">
        <v>0.00014</v>
      </c>
      <c r="Y234" s="144">
        <f>$X$234*$K$234</f>
        <v>0.003234</v>
      </c>
      <c r="Z234" s="144">
        <v>0</v>
      </c>
      <c r="AA234" s="145">
        <f>$Z$234*$K$234</f>
        <v>0</v>
      </c>
      <c r="AR234" s="6" t="s">
        <v>412</v>
      </c>
      <c r="AT234" s="6" t="s">
        <v>181</v>
      </c>
      <c r="AU234" s="6" t="s">
        <v>119</v>
      </c>
      <c r="AY234" s="6" t="s">
        <v>141</v>
      </c>
      <c r="BE234" s="91">
        <f>IF($U$234="základná",$N$234,0)</f>
        <v>0</v>
      </c>
      <c r="BF234" s="91">
        <f>IF($U$234="znížená",$N$234,0)</f>
        <v>0</v>
      </c>
      <c r="BG234" s="91">
        <f>IF($U$234="zákl. prenesená",$N$234,0)</f>
        <v>0</v>
      </c>
      <c r="BH234" s="91">
        <f>IF($U$234="zníž. prenesená",$N$234,0)</f>
        <v>0</v>
      </c>
      <c r="BI234" s="91">
        <f>IF($U$234="nulová",$N$234,0)</f>
        <v>0</v>
      </c>
      <c r="BJ234" s="6" t="s">
        <v>119</v>
      </c>
      <c r="BK234" s="146">
        <f>ROUND($L$234*$K$234,3)</f>
        <v>0</v>
      </c>
      <c r="BL234" s="6" t="s">
        <v>412</v>
      </c>
    </row>
    <row r="235" spans="2:64" s="6" customFormat="1" ht="27" customHeight="1">
      <c r="B235" s="23"/>
      <c r="C235" s="138" t="s">
        <v>413</v>
      </c>
      <c r="D235" s="138" t="s">
        <v>142</v>
      </c>
      <c r="E235" s="139" t="s">
        <v>414</v>
      </c>
      <c r="F235" s="212" t="s">
        <v>415</v>
      </c>
      <c r="G235" s="213"/>
      <c r="H235" s="213"/>
      <c r="I235" s="213"/>
      <c r="J235" s="140" t="s">
        <v>210</v>
      </c>
      <c r="K235" s="141">
        <v>20</v>
      </c>
      <c r="L235" s="214">
        <v>0</v>
      </c>
      <c r="M235" s="213"/>
      <c r="N235" s="215">
        <f>ROUND($L$235*$K$235,3)</f>
        <v>0</v>
      </c>
      <c r="O235" s="213"/>
      <c r="P235" s="213"/>
      <c r="Q235" s="213"/>
      <c r="R235" s="25"/>
      <c r="T235" s="143"/>
      <c r="U235" s="30" t="s">
        <v>39</v>
      </c>
      <c r="V235" s="144">
        <v>0.054</v>
      </c>
      <c r="W235" s="144">
        <f>$V$235*$K$235</f>
        <v>1.08</v>
      </c>
      <c r="X235" s="144">
        <v>0</v>
      </c>
      <c r="Y235" s="144">
        <f>$X$235*$K$235</f>
        <v>0</v>
      </c>
      <c r="Z235" s="144">
        <v>0</v>
      </c>
      <c r="AA235" s="145">
        <f>$Z$235*$K$235</f>
        <v>0</v>
      </c>
      <c r="AR235" s="6" t="s">
        <v>363</v>
      </c>
      <c r="AT235" s="6" t="s">
        <v>142</v>
      </c>
      <c r="AU235" s="6" t="s">
        <v>119</v>
      </c>
      <c r="AY235" s="6" t="s">
        <v>141</v>
      </c>
      <c r="BE235" s="91">
        <f>IF($U$235="základná",$N$235,0)</f>
        <v>0</v>
      </c>
      <c r="BF235" s="91">
        <f>IF($U$235="znížená",$N$235,0)</f>
        <v>0</v>
      </c>
      <c r="BG235" s="91">
        <f>IF($U$235="zákl. prenesená",$N$235,0)</f>
        <v>0</v>
      </c>
      <c r="BH235" s="91">
        <f>IF($U$235="zníž. prenesená",$N$235,0)</f>
        <v>0</v>
      </c>
      <c r="BI235" s="91">
        <f>IF($U$235="nulová",$N$235,0)</f>
        <v>0</v>
      </c>
      <c r="BJ235" s="6" t="s">
        <v>119</v>
      </c>
      <c r="BK235" s="146">
        <f>ROUND($L$235*$K$235,3)</f>
        <v>0</v>
      </c>
      <c r="BL235" s="6" t="s">
        <v>363</v>
      </c>
    </row>
    <row r="236" spans="2:64" s="6" customFormat="1" ht="27" customHeight="1">
      <c r="B236" s="23"/>
      <c r="C236" s="147" t="s">
        <v>416</v>
      </c>
      <c r="D236" s="147" t="s">
        <v>181</v>
      </c>
      <c r="E236" s="148" t="s">
        <v>417</v>
      </c>
      <c r="F236" s="216" t="s">
        <v>418</v>
      </c>
      <c r="G236" s="217"/>
      <c r="H236" s="217"/>
      <c r="I236" s="217"/>
      <c r="J236" s="149" t="s">
        <v>210</v>
      </c>
      <c r="K236" s="150">
        <v>22</v>
      </c>
      <c r="L236" s="218">
        <v>0</v>
      </c>
      <c r="M236" s="217"/>
      <c r="N236" s="219">
        <f>ROUND($L$236*$K$236,3)</f>
        <v>0</v>
      </c>
      <c r="O236" s="213"/>
      <c r="P236" s="213"/>
      <c r="Q236" s="213"/>
      <c r="R236" s="25"/>
      <c r="T236" s="143"/>
      <c r="U236" s="30" t="s">
        <v>39</v>
      </c>
      <c r="V236" s="144">
        <v>0</v>
      </c>
      <c r="W236" s="144">
        <f>$V$236*$K$236</f>
        <v>0</v>
      </c>
      <c r="X236" s="144">
        <v>0.00019</v>
      </c>
      <c r="Y236" s="144">
        <f>$X$236*$K$236</f>
        <v>0.0041800000000000006</v>
      </c>
      <c r="Z236" s="144">
        <v>0</v>
      </c>
      <c r="AA236" s="145">
        <f>$Z$236*$K$236</f>
        <v>0</v>
      </c>
      <c r="AR236" s="6" t="s">
        <v>412</v>
      </c>
      <c r="AT236" s="6" t="s">
        <v>181</v>
      </c>
      <c r="AU236" s="6" t="s">
        <v>119</v>
      </c>
      <c r="AY236" s="6" t="s">
        <v>141</v>
      </c>
      <c r="BE236" s="91">
        <f>IF($U$236="základná",$N$236,0)</f>
        <v>0</v>
      </c>
      <c r="BF236" s="91">
        <f>IF($U$236="znížená",$N$236,0)</f>
        <v>0</v>
      </c>
      <c r="BG236" s="91">
        <f>IF($U$236="zákl. prenesená",$N$236,0)</f>
        <v>0</v>
      </c>
      <c r="BH236" s="91">
        <f>IF($U$236="zníž. prenesená",$N$236,0)</f>
        <v>0</v>
      </c>
      <c r="BI236" s="91">
        <f>IF($U$236="nulová",$N$236,0)</f>
        <v>0</v>
      </c>
      <c r="BJ236" s="6" t="s">
        <v>119</v>
      </c>
      <c r="BK236" s="146">
        <f>ROUND($L$236*$K$236,3)</f>
        <v>0</v>
      </c>
      <c r="BL236" s="6" t="s">
        <v>412</v>
      </c>
    </row>
    <row r="237" spans="2:64" s="6" customFormat="1" ht="27" customHeight="1">
      <c r="B237" s="23"/>
      <c r="C237" s="138" t="s">
        <v>419</v>
      </c>
      <c r="D237" s="138" t="s">
        <v>142</v>
      </c>
      <c r="E237" s="139" t="s">
        <v>420</v>
      </c>
      <c r="F237" s="212" t="s">
        <v>421</v>
      </c>
      <c r="G237" s="213"/>
      <c r="H237" s="213"/>
      <c r="I237" s="213"/>
      <c r="J237" s="140" t="s">
        <v>167</v>
      </c>
      <c r="K237" s="141">
        <v>5</v>
      </c>
      <c r="L237" s="214">
        <v>0</v>
      </c>
      <c r="M237" s="213"/>
      <c r="N237" s="215">
        <f>ROUND($L$237*$K$237,3)</f>
        <v>0</v>
      </c>
      <c r="O237" s="213"/>
      <c r="P237" s="213"/>
      <c r="Q237" s="213"/>
      <c r="R237" s="25"/>
      <c r="T237" s="143"/>
      <c r="U237" s="30" t="s">
        <v>39</v>
      </c>
      <c r="V237" s="144">
        <v>0.285</v>
      </c>
      <c r="W237" s="144">
        <f>$V$237*$K$237</f>
        <v>1.4249999999999998</v>
      </c>
      <c r="X237" s="144">
        <v>0</v>
      </c>
      <c r="Y237" s="144">
        <f>$X$237*$K$237</f>
        <v>0</v>
      </c>
      <c r="Z237" s="144">
        <v>0</v>
      </c>
      <c r="AA237" s="145">
        <f>$Z$237*$K$237</f>
        <v>0</v>
      </c>
      <c r="AR237" s="6" t="s">
        <v>363</v>
      </c>
      <c r="AT237" s="6" t="s">
        <v>142</v>
      </c>
      <c r="AU237" s="6" t="s">
        <v>119</v>
      </c>
      <c r="AY237" s="6" t="s">
        <v>141</v>
      </c>
      <c r="BE237" s="91">
        <f>IF($U$237="základná",$N$237,0)</f>
        <v>0</v>
      </c>
      <c r="BF237" s="91">
        <f>IF($U$237="znížená",$N$237,0)</f>
        <v>0</v>
      </c>
      <c r="BG237" s="91">
        <f>IF($U$237="zákl. prenesená",$N$237,0)</f>
        <v>0</v>
      </c>
      <c r="BH237" s="91">
        <f>IF($U$237="zníž. prenesená",$N$237,0)</f>
        <v>0</v>
      </c>
      <c r="BI237" s="91">
        <f>IF($U$237="nulová",$N$237,0)</f>
        <v>0</v>
      </c>
      <c r="BJ237" s="6" t="s">
        <v>119</v>
      </c>
      <c r="BK237" s="146">
        <f>ROUND($L$237*$K$237,3)</f>
        <v>0</v>
      </c>
      <c r="BL237" s="6" t="s">
        <v>363</v>
      </c>
    </row>
    <row r="238" spans="2:64" s="6" customFormat="1" ht="15.75" customHeight="1">
      <c r="B238" s="23"/>
      <c r="C238" s="138" t="s">
        <v>422</v>
      </c>
      <c r="D238" s="138" t="s">
        <v>142</v>
      </c>
      <c r="E238" s="139" t="s">
        <v>423</v>
      </c>
      <c r="F238" s="212" t="s">
        <v>424</v>
      </c>
      <c r="G238" s="213"/>
      <c r="H238" s="213"/>
      <c r="I238" s="213"/>
      <c r="J238" s="140" t="s">
        <v>167</v>
      </c>
      <c r="K238" s="141">
        <v>1</v>
      </c>
      <c r="L238" s="214">
        <v>0</v>
      </c>
      <c r="M238" s="213"/>
      <c r="N238" s="215">
        <f>ROUND($L$238*$K$238,3)</f>
        <v>0</v>
      </c>
      <c r="O238" s="213"/>
      <c r="P238" s="213"/>
      <c r="Q238" s="213"/>
      <c r="R238" s="25"/>
      <c r="T238" s="143"/>
      <c r="U238" s="30" t="s">
        <v>39</v>
      </c>
      <c r="V238" s="144">
        <v>0.25</v>
      </c>
      <c r="W238" s="144">
        <f>$V$238*$K$238</f>
        <v>0.25</v>
      </c>
      <c r="X238" s="144">
        <v>0</v>
      </c>
      <c r="Y238" s="144">
        <f>$X$238*$K$238</f>
        <v>0</v>
      </c>
      <c r="Z238" s="144">
        <v>0</v>
      </c>
      <c r="AA238" s="145">
        <f>$Z$238*$K$238</f>
        <v>0</v>
      </c>
      <c r="AR238" s="6" t="s">
        <v>363</v>
      </c>
      <c r="AT238" s="6" t="s">
        <v>142</v>
      </c>
      <c r="AU238" s="6" t="s">
        <v>119</v>
      </c>
      <c r="AY238" s="6" t="s">
        <v>141</v>
      </c>
      <c r="BE238" s="91">
        <f>IF($U$238="základná",$N$238,0)</f>
        <v>0</v>
      </c>
      <c r="BF238" s="91">
        <f>IF($U$238="znížená",$N$238,0)</f>
        <v>0</v>
      </c>
      <c r="BG238" s="91">
        <f>IF($U$238="zákl. prenesená",$N$238,0)</f>
        <v>0</v>
      </c>
      <c r="BH238" s="91">
        <f>IF($U$238="zníž. prenesená",$N$238,0)</f>
        <v>0</v>
      </c>
      <c r="BI238" s="91">
        <f>IF($U$238="nulová",$N$238,0)</f>
        <v>0</v>
      </c>
      <c r="BJ238" s="6" t="s">
        <v>119</v>
      </c>
      <c r="BK238" s="146">
        <f>ROUND($L$238*$K$238,3)</f>
        <v>0</v>
      </c>
      <c r="BL238" s="6" t="s">
        <v>363</v>
      </c>
    </row>
    <row r="239" spans="2:64" s="6" customFormat="1" ht="27" customHeight="1">
      <c r="B239" s="23"/>
      <c r="C239" s="138" t="s">
        <v>425</v>
      </c>
      <c r="D239" s="138" t="s">
        <v>142</v>
      </c>
      <c r="E239" s="139" t="s">
        <v>426</v>
      </c>
      <c r="F239" s="212" t="s">
        <v>427</v>
      </c>
      <c r="G239" s="213"/>
      <c r="H239" s="213"/>
      <c r="I239" s="213"/>
      <c r="J239" s="140" t="s">
        <v>167</v>
      </c>
      <c r="K239" s="141">
        <v>5</v>
      </c>
      <c r="L239" s="214">
        <v>0</v>
      </c>
      <c r="M239" s="213"/>
      <c r="N239" s="215">
        <f>ROUND($L$239*$K$239,3)</f>
        <v>0</v>
      </c>
      <c r="O239" s="213"/>
      <c r="P239" s="213"/>
      <c r="Q239" s="213"/>
      <c r="R239" s="25"/>
      <c r="T239" s="143"/>
      <c r="U239" s="30" t="s">
        <v>39</v>
      </c>
      <c r="V239" s="144">
        <v>0.31</v>
      </c>
      <c r="W239" s="144">
        <f>$V$239*$K$239</f>
        <v>1.55</v>
      </c>
      <c r="X239" s="144">
        <v>0</v>
      </c>
      <c r="Y239" s="144">
        <f>$X$239*$K$239</f>
        <v>0</v>
      </c>
      <c r="Z239" s="144">
        <v>0</v>
      </c>
      <c r="AA239" s="145">
        <f>$Z$239*$K$239</f>
        <v>0</v>
      </c>
      <c r="AR239" s="6" t="s">
        <v>363</v>
      </c>
      <c r="AT239" s="6" t="s">
        <v>142</v>
      </c>
      <c r="AU239" s="6" t="s">
        <v>119</v>
      </c>
      <c r="AY239" s="6" t="s">
        <v>141</v>
      </c>
      <c r="BE239" s="91">
        <f>IF($U$239="základná",$N$239,0)</f>
        <v>0</v>
      </c>
      <c r="BF239" s="91">
        <f>IF($U$239="znížená",$N$239,0)</f>
        <v>0</v>
      </c>
      <c r="BG239" s="91">
        <f>IF($U$239="zákl. prenesená",$N$239,0)</f>
        <v>0</v>
      </c>
      <c r="BH239" s="91">
        <f>IF($U$239="zníž. prenesená",$N$239,0)</f>
        <v>0</v>
      </c>
      <c r="BI239" s="91">
        <f>IF($U$239="nulová",$N$239,0)</f>
        <v>0</v>
      </c>
      <c r="BJ239" s="6" t="s">
        <v>119</v>
      </c>
      <c r="BK239" s="146">
        <f>ROUND($L$239*$K$239,3)</f>
        <v>0</v>
      </c>
      <c r="BL239" s="6" t="s">
        <v>363</v>
      </c>
    </row>
    <row r="240" spans="2:63" s="6" customFormat="1" ht="51" customHeight="1">
      <c r="B240" s="23"/>
      <c r="C240" s="24"/>
      <c r="D240" s="130" t="s">
        <v>220</v>
      </c>
      <c r="E240" s="24"/>
      <c r="F240" s="24"/>
      <c r="G240" s="24"/>
      <c r="H240" s="24"/>
      <c r="I240" s="24"/>
      <c r="J240" s="24"/>
      <c r="K240" s="24"/>
      <c r="L240" s="24"/>
      <c r="M240" s="24"/>
      <c r="N240" s="220">
        <f>$BK$240</f>
        <v>0</v>
      </c>
      <c r="O240" s="178"/>
      <c r="P240" s="178"/>
      <c r="Q240" s="178"/>
      <c r="R240" s="25"/>
      <c r="T240" s="151"/>
      <c r="U240" s="42"/>
      <c r="V240" s="42"/>
      <c r="W240" s="42"/>
      <c r="X240" s="42"/>
      <c r="Y240" s="42"/>
      <c r="Z240" s="42"/>
      <c r="AA240" s="44"/>
      <c r="AT240" s="6" t="s">
        <v>71</v>
      </c>
      <c r="AU240" s="6" t="s">
        <v>72</v>
      </c>
      <c r="AY240" s="6" t="s">
        <v>221</v>
      </c>
      <c r="BK240" s="146">
        <v>0</v>
      </c>
    </row>
    <row r="241" spans="2:18" s="6" customFormat="1" ht="7.5" customHeight="1">
      <c r="B241" s="45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7"/>
    </row>
    <row r="242" s="2" customFormat="1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$N$240</f>
        <v>0</v>
      </c>
    </row>
  </sheetData>
  <sheetProtection password="CC35" sheet="1" objects="1" scenarios="1" formatColumns="0" formatRows="0" sort="0" autoFilter="0"/>
  <mergeCells count="363">
    <mergeCell ref="F233:I233"/>
    <mergeCell ref="S2:AC2"/>
    <mergeCell ref="N227:Q227"/>
    <mergeCell ref="N228:Q228"/>
    <mergeCell ref="N240:Q240"/>
    <mergeCell ref="H1:K1"/>
    <mergeCell ref="N211:Q211"/>
    <mergeCell ref="N215:Q215"/>
    <mergeCell ref="N221:Q221"/>
    <mergeCell ref="N223:Q223"/>
    <mergeCell ref="F239:I239"/>
    <mergeCell ref="L239:M239"/>
    <mergeCell ref="N239:Q239"/>
    <mergeCell ref="F236:I236"/>
    <mergeCell ref="L236:M236"/>
    <mergeCell ref="N236:Q236"/>
    <mergeCell ref="N139:Q139"/>
    <mergeCell ref="N149:Q149"/>
    <mergeCell ref="N151:Q151"/>
    <mergeCell ref="N176:Q176"/>
    <mergeCell ref="N193:Q193"/>
    <mergeCell ref="N200:Q200"/>
    <mergeCell ref="N162:Q162"/>
    <mergeCell ref="N152:Q152"/>
    <mergeCell ref="F237:I237"/>
    <mergeCell ref="L237:M237"/>
    <mergeCell ref="N237:Q237"/>
    <mergeCell ref="F238:I238"/>
    <mergeCell ref="L238:M238"/>
    <mergeCell ref="N238:Q238"/>
    <mergeCell ref="F235:I235"/>
    <mergeCell ref="L235:M235"/>
    <mergeCell ref="N235:Q235"/>
    <mergeCell ref="L233:M233"/>
    <mergeCell ref="N233:Q233"/>
    <mergeCell ref="F234:I234"/>
    <mergeCell ref="L234:M234"/>
    <mergeCell ref="N234:Q234"/>
    <mergeCell ref="F231:I231"/>
    <mergeCell ref="L231:M231"/>
    <mergeCell ref="N231:Q231"/>
    <mergeCell ref="F232:I232"/>
    <mergeCell ref="L232:M232"/>
    <mergeCell ref="N232:Q232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2:I222"/>
    <mergeCell ref="L222:M222"/>
    <mergeCell ref="N222:Q222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4:I214"/>
    <mergeCell ref="L214:M214"/>
    <mergeCell ref="N214:Q214"/>
    <mergeCell ref="F216:I216"/>
    <mergeCell ref="L216:M216"/>
    <mergeCell ref="N216:Q216"/>
    <mergeCell ref="F212:I212"/>
    <mergeCell ref="L212:M212"/>
    <mergeCell ref="N212:Q212"/>
    <mergeCell ref="F213:I213"/>
    <mergeCell ref="L213:M213"/>
    <mergeCell ref="N213:Q213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2:I202"/>
    <mergeCell ref="L202:M202"/>
    <mergeCell ref="N202:Q202"/>
    <mergeCell ref="F204:I204"/>
    <mergeCell ref="L204:M204"/>
    <mergeCell ref="N204:Q204"/>
    <mergeCell ref="N203:Q203"/>
    <mergeCell ref="F199:I199"/>
    <mergeCell ref="L199:M199"/>
    <mergeCell ref="N199:Q199"/>
    <mergeCell ref="F201:I201"/>
    <mergeCell ref="L201:M201"/>
    <mergeCell ref="N201:Q201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2:I192"/>
    <mergeCell ref="L192:M192"/>
    <mergeCell ref="N192:Q192"/>
    <mergeCell ref="F194:I194"/>
    <mergeCell ref="L194:M194"/>
    <mergeCell ref="N194:Q194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5:I175"/>
    <mergeCell ref="L175:M175"/>
    <mergeCell ref="N175:Q175"/>
    <mergeCell ref="F177:I177"/>
    <mergeCell ref="L177:M177"/>
    <mergeCell ref="N177:Q177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5:I155"/>
    <mergeCell ref="L155:M155"/>
    <mergeCell ref="N155:Q155"/>
    <mergeCell ref="F157:I157"/>
    <mergeCell ref="L157:M157"/>
    <mergeCell ref="N157:Q157"/>
    <mergeCell ref="N156:Q156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50:I150"/>
    <mergeCell ref="L150:M150"/>
    <mergeCell ref="N150:Q150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6:I136"/>
    <mergeCell ref="L136:M136"/>
    <mergeCell ref="N136:Q136"/>
    <mergeCell ref="N133:Q133"/>
    <mergeCell ref="N134:Q134"/>
    <mergeCell ref="N135:Q135"/>
    <mergeCell ref="F125:P125"/>
    <mergeCell ref="M127:P127"/>
    <mergeCell ref="M129:Q129"/>
    <mergeCell ref="M130:Q130"/>
    <mergeCell ref="N114:Q114"/>
    <mergeCell ref="L116:Q116"/>
    <mergeCell ref="C122:Q122"/>
    <mergeCell ref="F124:P124"/>
    <mergeCell ref="D112:H112"/>
    <mergeCell ref="N112:Q112"/>
    <mergeCell ref="D113:H113"/>
    <mergeCell ref="N113:Q113"/>
    <mergeCell ref="D110:H110"/>
    <mergeCell ref="N110:Q110"/>
    <mergeCell ref="D111:H111"/>
    <mergeCell ref="N111:Q111"/>
    <mergeCell ref="N105:Q105"/>
    <mergeCell ref="N106:Q106"/>
    <mergeCell ref="N108:Q108"/>
    <mergeCell ref="D109:H109"/>
    <mergeCell ref="N109:Q109"/>
    <mergeCell ref="N101:Q101"/>
    <mergeCell ref="N102:Q102"/>
    <mergeCell ref="N103:Q103"/>
    <mergeCell ref="N104:Q104"/>
    <mergeCell ref="N97:Q97"/>
    <mergeCell ref="N98:Q98"/>
    <mergeCell ref="N99:Q99"/>
    <mergeCell ref="N100:Q100"/>
    <mergeCell ref="N93:Q93"/>
    <mergeCell ref="N94:Q94"/>
    <mergeCell ref="N95:Q95"/>
    <mergeCell ref="N96:Q96"/>
    <mergeCell ref="N89:Q89"/>
    <mergeCell ref="N90:Q90"/>
    <mergeCell ref="N91:Q91"/>
    <mergeCell ref="N92:Q92"/>
    <mergeCell ref="M84:Q84"/>
    <mergeCell ref="C86:G86"/>
    <mergeCell ref="N86:Q86"/>
    <mergeCell ref="N88:Q88"/>
    <mergeCell ref="F78:P78"/>
    <mergeCell ref="F79:P79"/>
    <mergeCell ref="M81:P81"/>
    <mergeCell ref="M83:Q83"/>
    <mergeCell ref="H33:J33"/>
    <mergeCell ref="M33:P33"/>
    <mergeCell ref="L35:P35"/>
    <mergeCell ref="C76:Q76"/>
    <mergeCell ref="H31:J31"/>
    <mergeCell ref="M31:P31"/>
    <mergeCell ref="H32:J32"/>
    <mergeCell ref="M32:P32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32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Spravca</cp:lastModifiedBy>
  <dcterms:created xsi:type="dcterms:W3CDTF">2014-02-18T11:42:00Z</dcterms:created>
  <dcterms:modified xsi:type="dcterms:W3CDTF">2014-02-19T12:15:44Z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