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ww EGT\VO\"/>
    </mc:Choice>
  </mc:AlternateContent>
  <bookViews>
    <workbookView xWindow="2866" yWindow="54" windowWidth="16669" windowHeight="11656"/>
  </bookViews>
  <sheets>
    <sheet name="Hárok1" sheetId="7" r:id="rId1"/>
    <sheet name="FC tarifa S index" sheetId="6" state="hidden" r:id="rId2"/>
  </sheets>
  <definedNames>
    <definedName name="_xlnm.Print_Area" localSheetId="1">'FC tarifa S index'!$A$1:$K$63</definedName>
    <definedName name="_xlnm.Print_Area" localSheetId="0">Hárok1!$A$1:$L$30</definedName>
  </definedNames>
  <calcPr calcId="162913" concurrentCalc="0"/>
</workbook>
</file>

<file path=xl/calcChain.xml><?xml version="1.0" encoding="utf-8"?>
<calcChain xmlns="http://schemas.openxmlformats.org/spreadsheetml/2006/main">
  <c r="E46" i="6" l="1"/>
  <c r="J23" i="6"/>
  <c r="J40" i="6"/>
  <c r="E29" i="6"/>
  <c r="E52" i="6"/>
  <c r="J28" i="6"/>
  <c r="J45" i="6"/>
  <c r="I45" i="6"/>
  <c r="H28" i="6"/>
  <c r="J27" i="6"/>
  <c r="J44" i="6"/>
  <c r="I44" i="6"/>
  <c r="H27" i="6"/>
  <c r="G27" i="6"/>
  <c r="J26" i="6"/>
  <c r="J43" i="6"/>
  <c r="I43" i="6"/>
  <c r="H26" i="6"/>
  <c r="J25" i="6"/>
  <c r="J42" i="6"/>
  <c r="I42" i="6"/>
  <c r="H25" i="6"/>
  <c r="J24" i="6"/>
  <c r="J41" i="6"/>
  <c r="I41" i="6"/>
  <c r="H24" i="6"/>
  <c r="O23" i="6"/>
  <c r="I40" i="6"/>
  <c r="H23" i="6"/>
  <c r="J22" i="6"/>
  <c r="J39" i="6"/>
  <c r="H22" i="6"/>
  <c r="F22" i="6"/>
  <c r="F39" i="6"/>
  <c r="E17" i="6"/>
  <c r="K16" i="6"/>
  <c r="F28" i="6"/>
  <c r="G16" i="6"/>
  <c r="K15" i="6"/>
  <c r="F27" i="6"/>
  <c r="K14" i="6"/>
  <c r="F26" i="6"/>
  <c r="G14" i="6"/>
  <c r="K13" i="6"/>
  <c r="F25" i="6"/>
  <c r="G13" i="6"/>
  <c r="K12" i="6"/>
  <c r="F24" i="6"/>
  <c r="G12" i="6"/>
  <c r="K11" i="6"/>
  <c r="F23" i="6"/>
  <c r="G11" i="6"/>
  <c r="G10" i="6"/>
  <c r="I29" i="6"/>
  <c r="I39" i="6"/>
  <c r="I46" i="6"/>
  <c r="H29" i="6"/>
  <c r="H39" i="6"/>
  <c r="F44" i="6"/>
  <c r="K27" i="6"/>
  <c r="K44" i="6"/>
  <c r="H44" i="6"/>
  <c r="F45" i="6"/>
  <c r="K28" i="6"/>
  <c r="K45" i="6"/>
  <c r="H45" i="6"/>
  <c r="K24" i="6"/>
  <c r="K41" i="6"/>
  <c r="H41" i="6"/>
  <c r="F41" i="6"/>
  <c r="H43" i="6"/>
  <c r="F43" i="6"/>
  <c r="K26" i="6"/>
  <c r="K43" i="6"/>
  <c r="J46" i="6"/>
  <c r="H40" i="6"/>
  <c r="K23" i="6"/>
  <c r="K40" i="6"/>
  <c r="F40" i="6"/>
  <c r="K25" i="6"/>
  <c r="K42" i="6"/>
  <c r="H42" i="6"/>
  <c r="F42" i="6"/>
  <c r="J29" i="6"/>
  <c r="F29" i="6"/>
  <c r="K30" i="6"/>
  <c r="K22" i="6"/>
  <c r="H46" i="6"/>
  <c r="F46" i="6"/>
  <c r="K39" i="6"/>
  <c r="K46" i="6"/>
  <c r="K29" i="6"/>
  <c r="K31" i="6"/>
  <c r="K32" i="6"/>
  <c r="K33" i="6"/>
  <c r="K49" i="6"/>
</calcChain>
</file>

<file path=xl/sharedStrings.xml><?xml version="1.0" encoding="utf-8"?>
<sst xmlns="http://schemas.openxmlformats.org/spreadsheetml/2006/main" count="158" uniqueCount="94">
  <si>
    <t xml:space="preserve">Ponuka na dodávku zemného plynu pre obchodného partnera </t>
  </si>
  <si>
    <t xml:space="preserve">Odberné miesto č. </t>
  </si>
  <si>
    <t>OM názov</t>
  </si>
  <si>
    <t>ZM (MWh)</t>
  </si>
  <si>
    <r>
      <t>DMM (m</t>
    </r>
    <r>
      <rPr>
        <b/>
        <vertAlign val="superscript"/>
        <sz val="10"/>
        <color indexed="8"/>
        <rFont val="Calibri"/>
        <family val="2"/>
        <charset val="238"/>
      </rPr>
      <t>3</t>
    </r>
    <r>
      <rPr>
        <b/>
        <sz val="10"/>
        <color indexed="8"/>
        <rFont val="Calibri"/>
        <family val="2"/>
        <charset val="238"/>
      </rPr>
      <t>)</t>
    </r>
  </si>
  <si>
    <t>DMM (kWh)</t>
  </si>
  <si>
    <r>
      <t>FMS</t>
    </r>
    <r>
      <rPr>
        <b/>
        <vertAlign val="subscript"/>
        <sz val="10"/>
        <color indexed="8"/>
        <rFont val="Calibri"/>
        <family val="2"/>
        <charset val="238"/>
      </rPr>
      <t>p</t>
    </r>
    <r>
      <rPr>
        <b/>
        <sz val="10"/>
        <color indexed="8"/>
        <rFont val="Calibri"/>
        <family val="2"/>
        <charset val="238"/>
      </rPr>
      <t xml:space="preserve"> (EUR/mesiac)</t>
    </r>
  </si>
  <si>
    <r>
      <t>SOP</t>
    </r>
    <r>
      <rPr>
        <b/>
        <vertAlign val="subscript"/>
        <sz val="10"/>
        <color indexed="8"/>
        <rFont val="Calibri"/>
        <family val="2"/>
        <charset val="238"/>
      </rPr>
      <t>p</t>
    </r>
  </si>
  <si>
    <r>
      <t>FMS</t>
    </r>
    <r>
      <rPr>
        <b/>
        <vertAlign val="subscript"/>
        <sz val="10"/>
        <color indexed="8"/>
        <rFont val="Calibri"/>
        <family val="2"/>
        <charset val="238"/>
      </rPr>
      <t>o</t>
    </r>
    <r>
      <rPr>
        <b/>
        <sz val="10"/>
        <color indexed="8"/>
        <rFont val="Calibri"/>
        <family val="2"/>
        <charset val="238"/>
      </rPr>
      <t xml:space="preserve"> (EUR/mesiac)</t>
    </r>
  </si>
  <si>
    <r>
      <t>SOP</t>
    </r>
    <r>
      <rPr>
        <b/>
        <vertAlign val="subscript"/>
        <sz val="10"/>
        <color indexed="8"/>
        <rFont val="Calibri"/>
        <family val="2"/>
        <charset val="238"/>
      </rPr>
      <t>f</t>
    </r>
  </si>
  <si>
    <t>Spolu</t>
  </si>
  <si>
    <t>-</t>
  </si>
  <si>
    <r>
      <t xml:space="preserve">Spotreba </t>
    </r>
    <r>
      <rPr>
        <b/>
        <sz val="9"/>
        <color indexed="8"/>
        <rFont val="Calibri"/>
        <family val="2"/>
        <charset val="238"/>
      </rPr>
      <t>(MWh)</t>
    </r>
  </si>
  <si>
    <t>Cena obchodníka za komoditu (EUR/rok)</t>
  </si>
  <si>
    <r>
      <t>FMS</t>
    </r>
    <r>
      <rPr>
        <b/>
        <vertAlign val="subscript"/>
        <sz val="10"/>
        <color indexed="8"/>
        <rFont val="Calibri"/>
        <family val="2"/>
        <charset val="238"/>
      </rPr>
      <t>o</t>
    </r>
    <r>
      <rPr>
        <b/>
        <sz val="10"/>
        <color indexed="8"/>
        <rFont val="Calibri"/>
        <family val="2"/>
        <charset val="238"/>
      </rPr>
      <t xml:space="preserve"> (EUR/rok)</t>
    </r>
  </si>
  <si>
    <t>Celková cena prepravy (EUR/rok)</t>
  </si>
  <si>
    <t>Celková cena distribúcie (EUR/rok)</t>
  </si>
  <si>
    <t>Náklady celkom bez daní (EUR)</t>
  </si>
  <si>
    <t>Celkom bez daní</t>
  </si>
  <si>
    <t>Celkom spotrebná daň</t>
  </si>
  <si>
    <t>Celkom základ dane</t>
  </si>
  <si>
    <t>Celkom DPH 20%</t>
  </si>
  <si>
    <t>Celkom vrátane daní</t>
  </si>
  <si>
    <t>Cena obchodníka za komoditu   (EUR/MWh)</t>
  </si>
  <si>
    <t>Celkové priemerné náklady obchodníka (EUR/MWh)</t>
  </si>
  <si>
    <t>Celkové priemerné náklady prepravy (EUR/MWh)</t>
  </si>
  <si>
    <t>Celkové priemerné náklady bez daní (EUR/MWh)</t>
  </si>
  <si>
    <t>Celkom</t>
  </si>
  <si>
    <t xml:space="preserve">Celkom priemerná cena vrátane daní </t>
  </si>
  <si>
    <t>Fakturačné podmienky</t>
  </si>
  <si>
    <t xml:space="preserve">minimálna spotreba </t>
  </si>
  <si>
    <t>preddavok:</t>
  </si>
  <si>
    <t>doba splatnosti faktúr:</t>
  </si>
  <si>
    <t>14 dní</t>
  </si>
  <si>
    <t xml:space="preserve">Ponuku vypracoval: </t>
  </si>
  <si>
    <t>Ing. Mária Sámelová</t>
  </si>
  <si>
    <t xml:space="preserve">Dňa: </t>
  </si>
  <si>
    <t>Stavebné bytové družstvo Brezno</t>
  </si>
  <si>
    <t xml:space="preserve">Krčulova 1 </t>
  </si>
  <si>
    <t>Malinovského 10</t>
  </si>
  <si>
    <t>Clementisova 22</t>
  </si>
  <si>
    <t>Krčulova 3</t>
  </si>
  <si>
    <t>Celkové priemerné náklady distribúcie (EUR/MWh)*</t>
  </si>
  <si>
    <t xml:space="preserve">* Poznámka: </t>
  </si>
  <si>
    <t>SOPd</t>
  </si>
  <si>
    <t>Príloha č. 2</t>
  </si>
  <si>
    <t>MWh</t>
  </si>
  <si>
    <t>maximálna spotreba</t>
  </si>
  <si>
    <t>Cenník SPP-D</t>
  </si>
  <si>
    <t>FMSd =</t>
  </si>
  <si>
    <t>VSd</t>
  </si>
  <si>
    <t xml:space="preserve">použitá cena platná v čase účtovania. </t>
  </si>
  <si>
    <t>Štiavnička 63-68</t>
  </si>
  <si>
    <t>Štiavnička 57 - 62</t>
  </si>
  <si>
    <t xml:space="preserve">Odhad ročných nákladov </t>
  </si>
  <si>
    <t xml:space="preserve">Odhad priemerných ročných nákladov </t>
  </si>
  <si>
    <t>Obdobie dodávky</t>
  </si>
  <si>
    <t>80% odhadovaných mesačných nákladov vrátane daní, resp. podľa dohody</t>
  </si>
  <si>
    <t xml:space="preserve">ceny distribúcie pre výpočet celkových odhadovaných nákladov boli použité z cenníka PDS platného pre rok 2016. Pri fakturácii v danom období bude  </t>
  </si>
  <si>
    <t>Návrh cenových položiek pre S tarifu  a obdobie 01.01.2018 - 31.12.2018</t>
  </si>
  <si>
    <t>1.1.2018-31.12.2018</t>
  </si>
  <si>
    <t>Štiavnička 211/49</t>
  </si>
  <si>
    <t>Platnosť ponuky</t>
  </si>
  <si>
    <t>bez obmedzenia</t>
  </si>
  <si>
    <t>V prípade, ak sa cena spotu NCG v čase trvania ponuky, od 27.6.2017 do 28.6.2017 do 10,00 hod zmení o viac ako 0,20 EUR/MWh, dodávateľ má právo prehodnotiť a upraviť výšku ponúknutej ceny.</t>
  </si>
  <si>
    <t>IČO</t>
  </si>
  <si>
    <t>Tarifa</t>
  </si>
  <si>
    <t>V......................, dňa..................</t>
  </si>
  <si>
    <t>.............................................</t>
  </si>
  <si>
    <r>
      <t>DMM (m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)</t>
    </r>
  </si>
  <si>
    <r>
      <t xml:space="preserve">Spotreba </t>
    </r>
    <r>
      <rPr>
        <b/>
        <sz val="10"/>
        <color indexed="8"/>
        <rFont val="Arial"/>
        <family val="2"/>
        <charset val="238"/>
      </rPr>
      <t>(MWh)</t>
    </r>
  </si>
  <si>
    <r>
      <t xml:space="preserve">Iné poplatky </t>
    </r>
    <r>
      <rPr>
        <b/>
        <vertAlign val="subscript"/>
        <sz val="10"/>
        <color theme="1"/>
        <rFont val="Arial"/>
        <family val="2"/>
        <charset val="238"/>
      </rPr>
      <t>(skladovanie, odchýlka...)</t>
    </r>
    <r>
      <rPr>
        <b/>
        <sz val="10"/>
        <color theme="1"/>
        <rFont val="Arial"/>
        <family val="2"/>
        <charset val="238"/>
      </rPr>
      <t xml:space="preserve"> (EUR/MWh)</t>
    </r>
  </si>
  <si>
    <t>Uchádzač:</t>
  </si>
  <si>
    <t>meno a priezvisko, funkcia zástupcu uchádzača</t>
  </si>
  <si>
    <t>Odberné miesto</t>
  </si>
  <si>
    <r>
      <t xml:space="preserve">Fixná mesačná sadzba              </t>
    </r>
    <r>
      <rPr>
        <b/>
        <vertAlign val="subscript"/>
        <sz val="10"/>
        <color indexed="8"/>
        <rFont val="Arial"/>
        <family val="2"/>
        <charset val="238"/>
      </rPr>
      <t>prepravy</t>
    </r>
    <r>
      <rPr>
        <b/>
        <sz val="10"/>
        <color indexed="8"/>
        <rFont val="Arial"/>
        <family val="2"/>
        <charset val="238"/>
      </rPr>
      <t xml:space="preserve"> (EUR/mesiac)</t>
    </r>
  </si>
  <si>
    <r>
      <t xml:space="preserve">Fixná mesačná sadza                     </t>
    </r>
    <r>
      <rPr>
        <b/>
        <vertAlign val="subscript"/>
        <sz val="10"/>
        <color indexed="8"/>
        <rFont val="Arial"/>
        <family val="2"/>
        <charset val="238"/>
      </rPr>
      <t>obchod</t>
    </r>
    <r>
      <rPr>
        <b/>
        <sz val="10"/>
        <color indexed="8"/>
        <rFont val="Arial"/>
        <family val="2"/>
        <charset val="238"/>
      </rPr>
      <t xml:space="preserve"> - štrukturovanie (EUR/mesiac)</t>
    </r>
  </si>
  <si>
    <r>
      <t xml:space="preserve">Sadzba za odobratý plyn                                        </t>
    </r>
    <r>
      <rPr>
        <b/>
        <vertAlign val="subscript"/>
        <sz val="10"/>
        <color indexed="8"/>
        <rFont val="Arial"/>
        <family val="2"/>
        <charset val="238"/>
      </rPr>
      <t xml:space="preserve">prepravy </t>
    </r>
    <r>
      <rPr>
        <b/>
        <sz val="10"/>
        <color indexed="8"/>
        <rFont val="Arial"/>
        <family val="2"/>
        <charset val="238"/>
      </rPr>
      <t>(EUR/MWh)</t>
    </r>
  </si>
  <si>
    <r>
      <t xml:space="preserve">Sadzba za odobratý plyn                               </t>
    </r>
    <r>
      <rPr>
        <b/>
        <vertAlign val="subscript"/>
        <sz val="10"/>
        <color theme="1"/>
        <rFont val="Arial"/>
        <family val="2"/>
        <charset val="238"/>
      </rPr>
      <t>obchod</t>
    </r>
    <r>
      <rPr>
        <b/>
        <sz val="10"/>
        <color theme="1"/>
        <rFont val="Arial"/>
        <family val="2"/>
        <charset val="238"/>
      </rPr>
      <t xml:space="preserve"> (EUR/MWh)</t>
    </r>
  </si>
  <si>
    <r>
      <t>FMS</t>
    </r>
    <r>
      <rPr>
        <b/>
        <vertAlign val="subscript"/>
        <sz val="10"/>
        <color indexed="8"/>
        <rFont val="Arial"/>
        <family val="2"/>
        <charset val="238"/>
      </rPr>
      <t>o</t>
    </r>
    <r>
      <rPr>
        <b/>
        <sz val="10"/>
        <color indexed="8"/>
        <rFont val="Arial"/>
        <family val="2"/>
        <charset val="238"/>
      </rPr>
      <t xml:space="preserve"> (EUR/za obdobie zmluvy)</t>
    </r>
  </si>
  <si>
    <t>Celková cena prepravy (EUR/za obdobie zmluvy)</t>
  </si>
  <si>
    <t>Celková cena distribúcie (EUR/za obdobie zmluvy)*</t>
  </si>
  <si>
    <r>
      <t xml:space="preserve">Iné poplatky </t>
    </r>
    <r>
      <rPr>
        <b/>
        <vertAlign val="subscript"/>
        <sz val="10"/>
        <color theme="1"/>
        <rFont val="Arial"/>
        <family val="2"/>
        <charset val="238"/>
      </rPr>
      <t>(skladovanie, odchýlka...)</t>
    </r>
    <r>
      <rPr>
        <b/>
        <sz val="10"/>
        <color theme="1"/>
        <rFont val="Arial"/>
        <family val="2"/>
        <charset val="238"/>
      </rPr>
      <t xml:space="preserve"> (EUR/za obdobie zmluvy)</t>
    </r>
  </si>
  <si>
    <t>Cena obchodníka za komoditu (EUR/za obdobie zmluvy)</t>
  </si>
  <si>
    <t>kotolňa - Jesenského 836, Tisovec</t>
  </si>
  <si>
    <t>učebňa - Jesenského 836, Tisovec</t>
  </si>
  <si>
    <t>01.01.2024-31.12.2025</t>
  </si>
  <si>
    <t xml:space="preserve">Uchádzač týmto potvrdzuje, že táto ponuka obsahuje všetky poplatky súvisiace s ddávkou plynu pre obdobie od 1.1.2024 do 31.12.2025 a vo vyúčtovacej faktúre nebudú účtované žiadne iné skryté poplatky napr. náklady na skladovanie, poplatky za vstupný bod a iné, ktoré neboli zohľadnené v cenovej ponuke. </t>
  </si>
  <si>
    <t>M7</t>
  </si>
  <si>
    <t>M1</t>
  </si>
  <si>
    <t>Odhad ročných nákladov za obdobie - 2 rokov</t>
  </si>
  <si>
    <t>Návrh cenových položiek - 1 mesiac</t>
  </si>
  <si>
    <t>1 mesiac</t>
  </si>
  <si>
    <t>podpis,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</si>
</sst>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€_-;\-* #,##0.00\ _€_-;_-* &quot;-&quot;??\ _€_-;_-@_-"/>
    <numFmt numFmtId="165" formatCode="0.000"/>
    <numFmt numFmtId="166" formatCode="_-* #,##0\ _€_-;\-* #,##0\ _€_-;_-* &quot;-&quot;??\ _€_-;_-@_-"/>
    <numFmt numFmtId="167" formatCode="_-* #,##0.00000\ _€_-;\-* #,##0.00000\ _€_-;_-* &quot;-&quot;??\ _€_-;_-@_-"/>
    <numFmt numFmtId="168" formatCode="_-* #,##0.000\ _€_-;\-* #,##0.000\ _€_-;_-* &quot;-&quot;??\ _€_-;_-@_-"/>
    <numFmt numFmtId="169" formatCode="_-* #,##0.000\ _€_-;\-* #,##0.000\ _€_-;_-* &quot;-&quot;???\ _€_-;_-@_-"/>
    <numFmt numFmtId="170" formatCode="0.0000"/>
    <numFmt numFmtId="171" formatCode="\$#,##0\ ;\(\$#,##0\)"/>
    <numFmt numFmtId="172" formatCode="_-* #,##0.00\ _S_k_-;\-* #,##0.00\ _S_k_-;_-* &quot;-&quot;??\ _S_k_-;_-@_-"/>
    <numFmt numFmtId="173" formatCode="d/\ m\Řs\ˇ\c\ yyyy"/>
    <numFmt numFmtId="174" formatCode="#,##0.000_ ;\-#,##0.000\ "/>
    <numFmt numFmtId="175" formatCode="#,##0.00_ ;\-#,##0.00\ "/>
    <numFmt numFmtId="176" formatCode="#,##0_ ;\-#,##0\ "/>
  </numFmts>
  <fonts count="5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bscript"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"/>
      <color indexed="8"/>
      <name val="Courier"/>
      <family val="1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0" tint="-0.34998626667073579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bscript"/>
      <sz val="10"/>
      <color indexed="8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Narrow CE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>
      <alignment vertical="center"/>
    </xf>
    <xf numFmtId="0" fontId="15" fillId="0" borderId="0">
      <protection locked="0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27" applyNumberFormat="0" applyAlignment="0" applyProtection="0"/>
    <xf numFmtId="0" fontId="15" fillId="0" borderId="28">
      <protection locked="0"/>
    </xf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15" fillId="0" borderId="0">
      <protection locked="0"/>
    </xf>
    <xf numFmtId="0" fontId="21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2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30" applyNumberFormat="0" applyAlignment="0" applyProtection="0"/>
    <xf numFmtId="0" fontId="27" fillId="10" borderId="27" applyNumberFormat="0" applyAlignment="0" applyProtection="0"/>
    <xf numFmtId="0" fontId="28" fillId="0" borderId="31" applyNumberFormat="0" applyFill="0" applyAlignment="0" applyProtection="0"/>
    <xf numFmtId="0" fontId="15" fillId="0" borderId="0">
      <protection locked="0"/>
    </xf>
    <xf numFmtId="0" fontId="3" fillId="0" borderId="0" applyFill="0" applyBorder="0"/>
    <xf numFmtId="0" fontId="29" fillId="0" borderId="0">
      <protection locked="0"/>
    </xf>
    <xf numFmtId="0" fontId="29" fillId="0" borderId="0">
      <protection locked="0"/>
    </xf>
    <xf numFmtId="0" fontId="30" fillId="25" borderId="0" applyNumberFormat="0" applyBorder="0" applyAlignment="0" applyProtection="0"/>
    <xf numFmtId="0" fontId="3" fillId="0" borderId="0"/>
    <xf numFmtId="0" fontId="3" fillId="0" borderId="0"/>
    <xf numFmtId="0" fontId="3" fillId="26" borderId="32" applyNumberFormat="0" applyFont="0" applyAlignment="0" applyProtection="0"/>
    <xf numFmtId="0" fontId="31" fillId="23" borderId="33" applyNumberFormat="0" applyAlignment="0" applyProtection="0"/>
    <xf numFmtId="0" fontId="15" fillId="0" borderId="0">
      <protection locked="0"/>
    </xf>
    <xf numFmtId="0" fontId="15" fillId="0" borderId="0">
      <protection locked="0"/>
    </xf>
    <xf numFmtId="0" fontId="3" fillId="0" borderId="0"/>
    <xf numFmtId="0" fontId="32" fillId="0" borderId="0"/>
    <xf numFmtId="0" fontId="33" fillId="0" borderId="0" applyNumberFormat="0" applyFill="0" applyBorder="0" applyAlignment="0" applyProtection="0"/>
    <xf numFmtId="0" fontId="3" fillId="0" borderId="34" applyNumberFormat="0" applyFon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8" fillId="0" borderId="0"/>
  </cellStyleXfs>
  <cellXfs count="230">
    <xf numFmtId="0" fontId="0" fillId="0" borderId="0" xfId="0"/>
    <xf numFmtId="0" fontId="5" fillId="0" borderId="0" xfId="2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168" fontId="12" fillId="4" borderId="16" xfId="1" applyNumberFormat="1" applyFont="1" applyFill="1" applyBorder="1"/>
    <xf numFmtId="164" fontId="12" fillId="4" borderId="16" xfId="1" applyFont="1" applyFill="1" applyBorder="1"/>
    <xf numFmtId="0" fontId="11" fillId="3" borderId="1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168" fontId="11" fillId="3" borderId="19" xfId="1" applyNumberFormat="1" applyFont="1" applyFill="1" applyBorder="1"/>
    <xf numFmtId="164" fontId="11" fillId="3" borderId="19" xfId="1" applyFont="1" applyFill="1" applyBorder="1"/>
    <xf numFmtId="164" fontId="11" fillId="3" borderId="20" xfId="1" applyFont="1" applyFill="1" applyBorder="1"/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168" fontId="11" fillId="3" borderId="13" xfId="1" applyNumberFormat="1" applyFont="1" applyFill="1" applyBorder="1"/>
    <xf numFmtId="164" fontId="11" fillId="3" borderId="13" xfId="1" applyFont="1" applyFill="1" applyBorder="1"/>
    <xf numFmtId="164" fontId="11" fillId="3" borderId="14" xfId="1" applyFont="1" applyFill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13" fillId="3" borderId="5" xfId="0" applyFont="1" applyFill="1" applyBorder="1" applyAlignment="1">
      <alignment horizontal="center" wrapText="1"/>
    </xf>
    <xf numFmtId="168" fontId="12" fillId="4" borderId="22" xfId="1" applyNumberFormat="1" applyFont="1" applyFill="1" applyBorder="1"/>
    <xf numFmtId="169" fontId="12" fillId="4" borderId="22" xfId="0" applyNumberFormat="1" applyFont="1" applyFill="1" applyBorder="1"/>
    <xf numFmtId="165" fontId="12" fillId="4" borderId="22" xfId="0" applyNumberFormat="1" applyFont="1" applyFill="1" applyBorder="1"/>
    <xf numFmtId="170" fontId="12" fillId="4" borderId="22" xfId="0" applyNumberFormat="1" applyFont="1" applyFill="1" applyBorder="1"/>
    <xf numFmtId="169" fontId="12" fillId="4" borderId="23" xfId="0" applyNumberFormat="1" applyFont="1" applyFill="1" applyBorder="1"/>
    <xf numFmtId="0" fontId="11" fillId="3" borderId="24" xfId="0" applyFont="1" applyFill="1" applyBorder="1"/>
    <xf numFmtId="0" fontId="0" fillId="3" borderId="25" xfId="0" applyFill="1" applyBorder="1"/>
    <xf numFmtId="168" fontId="11" fillId="3" borderId="26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0" xfId="0" applyNumberFormat="1"/>
    <xf numFmtId="0" fontId="39" fillId="0" borderId="0" xfId="0" applyFont="1"/>
    <xf numFmtId="169" fontId="0" fillId="0" borderId="0" xfId="0" applyNumberFormat="1"/>
    <xf numFmtId="0" fontId="6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0" fillId="0" borderId="0" xfId="0" applyFont="1"/>
    <xf numFmtId="164" fontId="11" fillId="4" borderId="17" xfId="1" applyFont="1" applyFill="1" applyBorder="1"/>
    <xf numFmtId="0" fontId="41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36" fillId="0" borderId="2" xfId="0" applyFont="1" applyBorder="1"/>
    <xf numFmtId="166" fontId="0" fillId="0" borderId="2" xfId="1" applyNumberFormat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36" fillId="0" borderId="10" xfId="0" applyFont="1" applyBorder="1"/>
    <xf numFmtId="166" fontId="0" fillId="0" borderId="10" xfId="1" applyNumberFormat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7" fontId="0" fillId="0" borderId="10" xfId="1" applyNumberFormat="1" applyFont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164" fontId="0" fillId="0" borderId="10" xfId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7" xfId="0" applyFont="1" applyFill="1" applyBorder="1"/>
    <xf numFmtId="0" fontId="36" fillId="0" borderId="2" xfId="0" applyFont="1" applyFill="1" applyBorder="1"/>
    <xf numFmtId="164" fontId="0" fillId="0" borderId="37" xfId="1" applyFont="1" applyFill="1" applyBorder="1" applyAlignment="1">
      <alignment horizontal="center"/>
    </xf>
    <xf numFmtId="164" fontId="0" fillId="0" borderId="37" xfId="1" applyFont="1" applyFill="1" applyBorder="1"/>
    <xf numFmtId="164" fontId="0" fillId="0" borderId="37" xfId="1" applyNumberFormat="1" applyFont="1" applyFill="1" applyBorder="1"/>
    <xf numFmtId="164" fontId="0" fillId="0" borderId="35" xfId="0" applyNumberFormat="1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36" fillId="0" borderId="10" xfId="0" applyFont="1" applyFill="1" applyBorder="1"/>
    <xf numFmtId="164" fontId="0" fillId="0" borderId="10" xfId="1" applyFont="1" applyFill="1" applyBorder="1"/>
    <xf numFmtId="164" fontId="0" fillId="0" borderId="11" xfId="0" applyNumberFormat="1" applyFont="1" applyFill="1" applyBorder="1"/>
    <xf numFmtId="166" fontId="3" fillId="0" borderId="10" xfId="1" applyNumberFormat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0" fontId="0" fillId="0" borderId="2" xfId="0" applyFont="1" applyFill="1" applyBorder="1"/>
    <xf numFmtId="169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/>
    <xf numFmtId="169" fontId="0" fillId="0" borderId="2" xfId="0" applyNumberFormat="1" applyFont="1" applyFill="1" applyBorder="1"/>
    <xf numFmtId="170" fontId="0" fillId="0" borderId="2" xfId="0" applyNumberFormat="1" applyFont="1" applyFill="1" applyBorder="1"/>
    <xf numFmtId="169" fontId="0" fillId="0" borderId="3" xfId="0" applyNumberFormat="1" applyFont="1" applyFill="1" applyBorder="1"/>
    <xf numFmtId="169" fontId="0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/>
    <xf numFmtId="169" fontId="0" fillId="0" borderId="10" xfId="0" applyNumberFormat="1" applyFont="1" applyFill="1" applyBorder="1"/>
    <xf numFmtId="170" fontId="0" fillId="0" borderId="10" xfId="0" applyNumberFormat="1" applyFont="1" applyFill="1" applyBorder="1"/>
    <xf numFmtId="169" fontId="0" fillId="0" borderId="11" xfId="0" applyNumberFormat="1" applyFont="1" applyFill="1" applyBorder="1"/>
    <xf numFmtId="0" fontId="0" fillId="0" borderId="0" xfId="0" applyFont="1"/>
    <xf numFmtId="168" fontId="36" fillId="0" borderId="2" xfId="1" applyNumberFormat="1" applyFont="1" applyFill="1" applyBorder="1" applyAlignment="1">
      <alignment horizontal="center"/>
    </xf>
    <xf numFmtId="168" fontId="36" fillId="0" borderId="10" xfId="1" applyNumberFormat="1" applyFont="1" applyFill="1" applyBorder="1" applyAlignment="1">
      <alignment horizontal="center"/>
    </xf>
    <xf numFmtId="168" fontId="36" fillId="0" borderId="2" xfId="1" applyNumberFormat="1" applyFont="1" applyBorder="1" applyAlignment="1">
      <alignment horizontal="center"/>
    </xf>
    <xf numFmtId="168" fontId="36" fillId="0" borderId="10" xfId="1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36" fillId="0" borderId="5" xfId="0" applyFont="1" applyBorder="1"/>
    <xf numFmtId="168" fontId="36" fillId="0" borderId="5" xfId="1" applyNumberFormat="1" applyFont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164" fontId="3" fillId="0" borderId="5" xfId="1" applyFont="1" applyFill="1" applyBorder="1" applyAlignment="1">
      <alignment horizontal="center"/>
    </xf>
    <xf numFmtId="168" fontId="36" fillId="0" borderId="5" xfId="1" applyNumberFormat="1" applyFont="1" applyFill="1" applyBorder="1" applyAlignment="1">
      <alignment horizontal="center"/>
    </xf>
    <xf numFmtId="0" fontId="0" fillId="0" borderId="5" xfId="0" applyBorder="1"/>
    <xf numFmtId="169" fontId="0" fillId="0" borderId="5" xfId="0" applyNumberFormat="1" applyFont="1" applyFill="1" applyBorder="1" applyAlignment="1">
      <alignment horizontal="center"/>
    </xf>
    <xf numFmtId="165" fontId="0" fillId="0" borderId="5" xfId="0" applyNumberFormat="1" applyFont="1" applyFill="1" applyBorder="1"/>
    <xf numFmtId="169" fontId="0" fillId="0" borderId="5" xfId="0" applyNumberFormat="1" applyFont="1" applyFill="1" applyBorder="1"/>
    <xf numFmtId="170" fontId="0" fillId="0" borderId="5" xfId="0" applyNumberFormat="1" applyFont="1" applyFill="1" applyBorder="1"/>
    <xf numFmtId="169" fontId="0" fillId="0" borderId="6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5" fillId="0" borderId="8" xfId="0" applyFont="1" applyBorder="1"/>
    <xf numFmtId="0" fontId="35" fillId="0" borderId="0" xfId="0" applyFont="1" applyBorder="1"/>
    <xf numFmtId="0" fontId="0" fillId="0" borderId="0" xfId="0" applyBorder="1"/>
    <xf numFmtId="0" fontId="0" fillId="0" borderId="36" xfId="0" applyBorder="1"/>
    <xf numFmtId="0" fontId="2" fillId="3" borderId="24" xfId="0" applyFont="1" applyFill="1" applyBorder="1"/>
    <xf numFmtId="0" fontId="2" fillId="3" borderId="25" xfId="0" applyFont="1" applyFill="1" applyBorder="1"/>
    <xf numFmtId="168" fontId="2" fillId="3" borderId="25" xfId="1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4" fontId="37" fillId="4" borderId="3" xfId="1" applyFont="1" applyFill="1" applyBorder="1" applyAlignment="1">
      <alignment horizontal="center"/>
    </xf>
    <xf numFmtId="164" fontId="37" fillId="4" borderId="11" xfId="1" applyFont="1" applyFill="1" applyBorder="1" applyAlignment="1">
      <alignment horizontal="center"/>
    </xf>
    <xf numFmtId="164" fontId="37" fillId="4" borderId="6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27" borderId="2" xfId="1" applyNumberFormat="1" applyFont="1" applyFill="1" applyBorder="1" applyAlignment="1">
      <alignment horizontal="center"/>
    </xf>
    <xf numFmtId="166" fontId="0" fillId="27" borderId="10" xfId="1" applyNumberFormat="1" applyFont="1" applyFill="1" applyBorder="1" applyAlignment="1">
      <alignment horizontal="center"/>
    </xf>
    <xf numFmtId="166" fontId="3" fillId="27" borderId="10" xfId="1" applyNumberFormat="1" applyFont="1" applyFill="1" applyBorder="1" applyAlignment="1">
      <alignment horizontal="center"/>
    </xf>
    <xf numFmtId="166" fontId="3" fillId="27" borderId="5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left"/>
    </xf>
    <xf numFmtId="164" fontId="0" fillId="0" borderId="5" xfId="1" applyFont="1" applyFill="1" applyBorder="1" applyAlignment="1">
      <alignment horizontal="center"/>
    </xf>
    <xf numFmtId="0" fontId="0" fillId="28" borderId="0" xfId="0" applyFont="1" applyFill="1" applyProtection="1">
      <protection hidden="1"/>
    </xf>
    <xf numFmtId="0" fontId="37" fillId="28" borderId="0" xfId="0" applyFont="1" applyFill="1" applyProtection="1">
      <protection hidden="1"/>
    </xf>
    <xf numFmtId="0" fontId="5" fillId="28" borderId="0" xfId="2" applyFont="1" applyFill="1" applyAlignment="1" applyProtection="1">
      <alignment horizontal="center"/>
      <protection hidden="1"/>
    </xf>
    <xf numFmtId="0" fontId="5" fillId="28" borderId="0" xfId="0" applyFont="1" applyFill="1" applyProtection="1">
      <protection locked="0" hidden="1"/>
    </xf>
    <xf numFmtId="0" fontId="43" fillId="31" borderId="21" xfId="0" applyFont="1" applyFill="1" applyBorder="1" applyAlignment="1" applyProtection="1">
      <alignment horizontal="center" vertical="center" wrapText="1"/>
      <protection hidden="1"/>
    </xf>
    <xf numFmtId="0" fontId="43" fillId="31" borderId="22" xfId="0" applyFont="1" applyFill="1" applyBorder="1" applyAlignment="1" applyProtection="1">
      <alignment horizontal="center" vertical="center"/>
      <protection hidden="1"/>
    </xf>
    <xf numFmtId="0" fontId="43" fillId="31" borderId="22" xfId="0" applyFont="1" applyFill="1" applyBorder="1" applyAlignment="1" applyProtection="1">
      <alignment horizontal="center" vertical="center" wrapText="1"/>
      <protection hidden="1"/>
    </xf>
    <xf numFmtId="0" fontId="43" fillId="31" borderId="42" xfId="0" applyFont="1" applyFill="1" applyBorder="1" applyAlignment="1" applyProtection="1">
      <alignment horizontal="center" vertical="center"/>
      <protection hidden="1"/>
    </xf>
    <xf numFmtId="0" fontId="43" fillId="31" borderId="23" xfId="0" applyFont="1" applyFill="1" applyBorder="1" applyAlignment="1" applyProtection="1">
      <alignment horizontal="center" vertical="center" wrapText="1"/>
      <protection hidden="1"/>
    </xf>
    <xf numFmtId="0" fontId="43" fillId="31" borderId="42" xfId="0" applyFont="1" applyFill="1" applyBorder="1" applyAlignment="1" applyProtection="1">
      <alignment horizontal="center" vertical="center" wrapText="1"/>
      <protection hidden="1"/>
    </xf>
    <xf numFmtId="0" fontId="43" fillId="31" borderId="44" xfId="0" applyFont="1" applyFill="1" applyBorder="1" applyAlignment="1" applyProtection="1">
      <alignment horizontal="center" vertical="center" wrapText="1"/>
      <protection hidden="1"/>
    </xf>
    <xf numFmtId="0" fontId="48" fillId="28" borderId="22" xfId="0" applyFont="1" applyFill="1" applyBorder="1" applyAlignment="1" applyProtection="1">
      <alignment horizontal="left"/>
      <protection hidden="1"/>
    </xf>
    <xf numFmtId="4" fontId="48" fillId="28" borderId="22" xfId="1" applyNumberFormat="1" applyFont="1" applyFill="1" applyBorder="1" applyAlignment="1" applyProtection="1">
      <alignment horizontal="center"/>
      <protection hidden="1"/>
    </xf>
    <xf numFmtId="4" fontId="48" fillId="28" borderId="42" xfId="1" applyNumberFormat="1" applyFont="1" applyFill="1" applyBorder="1" applyAlignment="1" applyProtection="1">
      <alignment horizontal="center"/>
      <protection hidden="1"/>
    </xf>
    <xf numFmtId="4" fontId="48" fillId="28" borderId="44" xfId="1" applyNumberFormat="1" applyFont="1" applyFill="1" applyBorder="1" applyAlignment="1" applyProtection="1">
      <alignment horizontal="center"/>
      <protection hidden="1"/>
    </xf>
    <xf numFmtId="0" fontId="48" fillId="28" borderId="45" xfId="0" applyFont="1" applyFill="1" applyBorder="1" applyAlignment="1" applyProtection="1">
      <alignment horizontal="left"/>
      <protection hidden="1"/>
    </xf>
    <xf numFmtId="0" fontId="48" fillId="28" borderId="39" xfId="0" applyFont="1" applyFill="1" applyBorder="1" applyAlignment="1" applyProtection="1">
      <alignment horizontal="left"/>
      <protection hidden="1"/>
    </xf>
    <xf numFmtId="168" fontId="48" fillId="28" borderId="39" xfId="1" applyNumberFormat="1" applyFont="1" applyFill="1" applyBorder="1" applyProtection="1">
      <protection hidden="1"/>
    </xf>
    <xf numFmtId="164" fontId="48" fillId="28" borderId="39" xfId="1" applyFont="1" applyFill="1" applyBorder="1" applyProtection="1">
      <protection hidden="1"/>
    </xf>
    <xf numFmtId="164" fontId="48" fillId="28" borderId="47" xfId="1" applyFont="1" applyFill="1" applyBorder="1" applyProtection="1">
      <protection hidden="1"/>
    </xf>
    <xf numFmtId="0" fontId="48" fillId="28" borderId="18" xfId="0" applyFont="1" applyFill="1" applyBorder="1" applyAlignment="1" applyProtection="1">
      <alignment horizontal="left"/>
      <protection hidden="1"/>
    </xf>
    <xf numFmtId="0" fontId="48" fillId="28" borderId="19" xfId="0" applyFont="1" applyFill="1" applyBorder="1" applyAlignment="1" applyProtection="1">
      <alignment horizontal="left"/>
      <protection hidden="1"/>
    </xf>
    <xf numFmtId="168" fontId="48" fillId="28" borderId="19" xfId="1" applyNumberFormat="1" applyFont="1" applyFill="1" applyBorder="1" applyProtection="1">
      <protection hidden="1"/>
    </xf>
    <xf numFmtId="164" fontId="48" fillId="28" borderId="19" xfId="1" applyFont="1" applyFill="1" applyBorder="1" applyProtection="1">
      <protection hidden="1"/>
    </xf>
    <xf numFmtId="164" fontId="48" fillId="28" borderId="48" xfId="1" applyFont="1" applyFill="1" applyBorder="1" applyProtection="1">
      <protection hidden="1"/>
    </xf>
    <xf numFmtId="0" fontId="48" fillId="28" borderId="0" xfId="0" applyFont="1" applyFill="1" applyBorder="1" applyAlignment="1" applyProtection="1">
      <alignment horizontal="left"/>
      <protection hidden="1"/>
    </xf>
    <xf numFmtId="164" fontId="48" fillId="28" borderId="0" xfId="1" applyFont="1" applyFill="1" applyBorder="1" applyProtection="1">
      <protection hidden="1"/>
    </xf>
    <xf numFmtId="0" fontId="0" fillId="28" borderId="0" xfId="0" applyFont="1" applyFill="1" applyProtection="1">
      <protection locked="0" hidden="1"/>
    </xf>
    <xf numFmtId="0" fontId="0" fillId="28" borderId="37" xfId="0" applyFont="1" applyFill="1" applyBorder="1" applyAlignment="1" applyProtection="1">
      <alignment horizontal="center" vertical="center"/>
      <protection hidden="1"/>
    </xf>
    <xf numFmtId="168" fontId="0" fillId="28" borderId="37" xfId="1" applyNumberFormat="1" applyFont="1" applyFill="1" applyBorder="1" applyAlignment="1" applyProtection="1">
      <alignment horizontal="center" vertical="center"/>
      <protection hidden="1"/>
    </xf>
    <xf numFmtId="176" fontId="0" fillId="28" borderId="37" xfId="1" applyNumberFormat="1" applyFont="1" applyFill="1" applyBorder="1" applyAlignment="1" applyProtection="1">
      <alignment horizontal="center" vertical="center"/>
      <protection hidden="1"/>
    </xf>
    <xf numFmtId="166" fontId="0" fillId="28" borderId="43" xfId="1" applyNumberFormat="1" applyFont="1" applyFill="1" applyBorder="1" applyAlignment="1" applyProtection="1">
      <alignment horizontal="center" vertical="center"/>
      <protection hidden="1"/>
    </xf>
    <xf numFmtId="0" fontId="0" fillId="28" borderId="10" xfId="0" applyFont="1" applyFill="1" applyBorder="1" applyAlignment="1" applyProtection="1">
      <alignment horizontal="center" vertical="center"/>
      <protection hidden="1"/>
    </xf>
    <xf numFmtId="168" fontId="0" fillId="28" borderId="10" xfId="1" applyNumberFormat="1" applyFont="1" applyFill="1" applyBorder="1" applyAlignment="1" applyProtection="1">
      <alignment horizontal="center" vertical="center"/>
      <protection hidden="1"/>
    </xf>
    <xf numFmtId="176" fontId="0" fillId="28" borderId="10" xfId="1" applyNumberFormat="1" applyFont="1" applyFill="1" applyBorder="1" applyAlignment="1" applyProtection="1">
      <alignment horizontal="center" vertical="center"/>
      <protection hidden="1"/>
    </xf>
    <xf numFmtId="166" fontId="0" fillId="28" borderId="40" xfId="1" applyNumberFormat="1" applyFont="1" applyFill="1" applyBorder="1" applyAlignment="1" applyProtection="1">
      <alignment horizontal="center" vertical="center"/>
      <protection hidden="1"/>
    </xf>
    <xf numFmtId="174" fontId="0" fillId="28" borderId="37" xfId="1" applyNumberFormat="1" applyFont="1" applyFill="1" applyBorder="1" applyAlignment="1" applyProtection="1">
      <alignment horizontal="center" vertical="center"/>
      <protection hidden="1"/>
    </xf>
    <xf numFmtId="4" fontId="0" fillId="28" borderId="37" xfId="1" applyNumberFormat="1" applyFont="1" applyFill="1" applyBorder="1" applyAlignment="1" applyProtection="1">
      <alignment horizontal="center" vertical="center"/>
      <protection hidden="1"/>
    </xf>
    <xf numFmtId="4" fontId="0" fillId="28" borderId="43" xfId="1" applyNumberFormat="1" applyFont="1" applyFill="1" applyBorder="1" applyAlignment="1" applyProtection="1">
      <alignment horizontal="center" vertical="center"/>
      <protection hidden="1"/>
    </xf>
    <xf numFmtId="4" fontId="0" fillId="28" borderId="47" xfId="0" applyNumberFormat="1" applyFont="1" applyFill="1" applyBorder="1" applyAlignment="1" applyProtection="1">
      <alignment horizontal="center" vertical="center"/>
      <protection hidden="1"/>
    </xf>
    <xf numFmtId="174" fontId="0" fillId="28" borderId="10" xfId="1" applyNumberFormat="1" applyFont="1" applyFill="1" applyBorder="1" applyAlignment="1" applyProtection="1">
      <alignment horizontal="center" vertical="center"/>
      <protection hidden="1"/>
    </xf>
    <xf numFmtId="4" fontId="0" fillId="28" borderId="10" xfId="1" applyNumberFormat="1" applyFont="1" applyFill="1" applyBorder="1" applyAlignment="1" applyProtection="1">
      <alignment horizontal="center" vertical="center"/>
      <protection hidden="1"/>
    </xf>
    <xf numFmtId="4" fontId="0" fillId="28" borderId="48" xfId="0" applyNumberFormat="1" applyFont="1" applyFill="1" applyBorder="1" applyAlignment="1" applyProtection="1">
      <alignment horizontal="center" vertical="center"/>
      <protection hidden="1"/>
    </xf>
    <xf numFmtId="0" fontId="51" fillId="32" borderId="0" xfId="0" applyFont="1" applyFill="1" applyAlignment="1" applyProtection="1">
      <alignment horizontal="center"/>
      <protection hidden="1"/>
    </xf>
    <xf numFmtId="4" fontId="0" fillId="28" borderId="37" xfId="1" applyNumberFormat="1" applyFont="1" applyFill="1" applyBorder="1" applyAlignment="1" applyProtection="1">
      <alignment horizontal="center" vertical="center"/>
      <protection locked="0" hidden="1"/>
    </xf>
    <xf numFmtId="14" fontId="0" fillId="28" borderId="37" xfId="0" applyNumberFormat="1" applyFont="1" applyFill="1" applyBorder="1" applyAlignment="1" applyProtection="1">
      <alignment horizontal="center" vertical="center"/>
      <protection hidden="1"/>
    </xf>
    <xf numFmtId="0" fontId="42" fillId="33" borderId="12" xfId="0" applyFont="1" applyFill="1" applyBorder="1" applyAlignment="1" applyProtection="1">
      <alignment horizontal="left"/>
      <protection hidden="1"/>
    </xf>
    <xf numFmtId="0" fontId="42" fillId="33" borderId="13" xfId="0" applyFont="1" applyFill="1" applyBorder="1" applyAlignment="1" applyProtection="1">
      <alignment horizontal="left"/>
      <protection hidden="1"/>
    </xf>
    <xf numFmtId="168" fontId="42" fillId="33" borderId="13" xfId="1" applyNumberFormat="1" applyFont="1" applyFill="1" applyBorder="1" applyProtection="1">
      <protection hidden="1"/>
    </xf>
    <xf numFmtId="164" fontId="42" fillId="33" borderId="13" xfId="1" applyFont="1" applyFill="1" applyBorder="1" applyProtection="1">
      <protection hidden="1"/>
    </xf>
    <xf numFmtId="164" fontId="42" fillId="33" borderId="49" xfId="1" applyFont="1" applyFill="1" applyBorder="1" applyProtection="1">
      <protection hidden="1"/>
    </xf>
    <xf numFmtId="175" fontId="37" fillId="28" borderId="38" xfId="1" applyNumberFormat="1" applyFont="1" applyFill="1" applyBorder="1" applyAlignment="1" applyProtection="1">
      <alignment horizontal="center" vertical="center"/>
      <protection locked="0" hidden="1"/>
    </xf>
    <xf numFmtId="174" fontId="37" fillId="28" borderId="37" xfId="1" applyNumberFormat="1" applyFont="1" applyFill="1" applyBorder="1" applyAlignment="1" applyProtection="1">
      <alignment horizontal="center" vertical="center"/>
      <protection locked="0" hidden="1"/>
    </xf>
    <xf numFmtId="175" fontId="37" fillId="28" borderId="37" xfId="1" applyNumberFormat="1" applyFont="1" applyFill="1" applyBorder="1" applyAlignment="1" applyProtection="1">
      <alignment horizontal="center" vertical="center"/>
      <protection locked="0" hidden="1"/>
    </xf>
    <xf numFmtId="165" fontId="37" fillId="28" borderId="37" xfId="1" applyNumberFormat="1" applyFont="1" applyFill="1" applyBorder="1" applyAlignment="1" applyProtection="1">
      <alignment horizontal="center" vertical="center"/>
      <protection locked="0" hidden="1"/>
    </xf>
    <xf numFmtId="165" fontId="37" fillId="28" borderId="35" xfId="1" applyNumberFormat="1" applyFont="1" applyFill="1" applyBorder="1" applyAlignment="1" applyProtection="1">
      <alignment horizontal="center" vertical="center"/>
      <protection locked="0" hidden="1"/>
    </xf>
    <xf numFmtId="175" fontId="37" fillId="28" borderId="9" xfId="1" applyNumberFormat="1" applyFont="1" applyFill="1" applyBorder="1" applyAlignment="1" applyProtection="1">
      <alignment horizontal="center" vertical="center"/>
      <protection locked="0" hidden="1"/>
    </xf>
    <xf numFmtId="174" fontId="37" fillId="28" borderId="10" xfId="1" applyNumberFormat="1" applyFont="1" applyFill="1" applyBorder="1" applyAlignment="1" applyProtection="1">
      <alignment horizontal="center" vertical="center"/>
      <protection locked="0" hidden="1"/>
    </xf>
    <xf numFmtId="175" fontId="37" fillId="28" borderId="10" xfId="1" applyNumberFormat="1" applyFont="1" applyFill="1" applyBorder="1" applyAlignment="1" applyProtection="1">
      <alignment horizontal="center" vertical="center"/>
      <protection locked="0" hidden="1"/>
    </xf>
    <xf numFmtId="165" fontId="37" fillId="28" borderId="10" xfId="1" applyNumberFormat="1" applyFont="1" applyFill="1" applyBorder="1" applyAlignment="1" applyProtection="1">
      <alignment horizontal="center" vertical="center"/>
      <protection locked="0" hidden="1"/>
    </xf>
    <xf numFmtId="165" fontId="37" fillId="28" borderId="11" xfId="1" applyNumberFormat="1" applyFont="1" applyFill="1" applyBorder="1" applyAlignment="1" applyProtection="1">
      <alignment horizontal="center" vertical="center"/>
      <protection locked="0" hidden="1"/>
    </xf>
    <xf numFmtId="0" fontId="52" fillId="28" borderId="18" xfId="0" applyFont="1" applyFill="1" applyBorder="1" applyAlignment="1" applyProtection="1">
      <alignment horizontal="center" vertical="center"/>
      <protection hidden="1"/>
    </xf>
    <xf numFmtId="0" fontId="52" fillId="28" borderId="52" xfId="0" applyFont="1" applyFill="1" applyBorder="1" applyAlignment="1" applyProtection="1">
      <alignment horizontal="center" vertical="center"/>
      <protection hidden="1"/>
    </xf>
    <xf numFmtId="0" fontId="50" fillId="28" borderId="0" xfId="0" applyFont="1" applyFill="1" applyAlignment="1" applyProtection="1">
      <alignment horizontal="center"/>
      <protection locked="0" hidden="1"/>
    </xf>
    <xf numFmtId="0" fontId="37" fillId="28" borderId="0" xfId="0" applyFont="1" applyFill="1" applyAlignment="1" applyProtection="1">
      <alignment horizontal="center"/>
      <protection locked="0" hidden="1"/>
    </xf>
    <xf numFmtId="0" fontId="42" fillId="29" borderId="15" xfId="0" applyFont="1" applyFill="1" applyBorder="1" applyAlignment="1" applyProtection="1">
      <alignment horizontal="center"/>
      <protection hidden="1"/>
    </xf>
    <xf numFmtId="0" fontId="42" fillId="29" borderId="16" xfId="0" applyFont="1" applyFill="1" applyBorder="1" applyAlignment="1" applyProtection="1">
      <alignment horizontal="center"/>
      <protection hidden="1"/>
    </xf>
    <xf numFmtId="0" fontId="42" fillId="29" borderId="41" xfId="0" applyFont="1" applyFill="1" applyBorder="1" applyAlignment="1" applyProtection="1">
      <alignment horizontal="center"/>
      <protection hidden="1"/>
    </xf>
    <xf numFmtId="0" fontId="42" fillId="29" borderId="17" xfId="0" applyFont="1" applyFill="1" applyBorder="1" applyAlignment="1" applyProtection="1">
      <alignment horizontal="center"/>
      <protection hidden="1"/>
    </xf>
    <xf numFmtId="0" fontId="43" fillId="31" borderId="24" xfId="0" applyFont="1" applyFill="1" applyBorder="1" applyAlignment="1" applyProtection="1">
      <alignment horizontal="center" vertical="center" wrapText="1"/>
      <protection hidden="1"/>
    </xf>
    <xf numFmtId="0" fontId="43" fillId="31" borderId="46" xfId="0" applyFont="1" applyFill="1" applyBorder="1" applyAlignment="1" applyProtection="1">
      <alignment horizontal="center" vertical="center" wrapText="1"/>
      <protection hidden="1"/>
    </xf>
    <xf numFmtId="0" fontId="52" fillId="28" borderId="50" xfId="0" applyFont="1" applyFill="1" applyBorder="1" applyAlignment="1" applyProtection="1">
      <alignment horizontal="center" vertical="center"/>
      <protection hidden="1"/>
    </xf>
    <xf numFmtId="0" fontId="52" fillId="28" borderId="51" xfId="0" applyFont="1" applyFill="1" applyBorder="1" applyAlignment="1" applyProtection="1">
      <alignment horizontal="center" vertical="center"/>
      <protection hidden="1"/>
    </xf>
    <xf numFmtId="0" fontId="0" fillId="28" borderId="0" xfId="0" applyFont="1" applyFill="1" applyAlignment="1" applyProtection="1">
      <alignment horizontal="left" wrapText="1"/>
      <protection hidden="1"/>
    </xf>
    <xf numFmtId="0" fontId="0" fillId="0" borderId="0" xfId="0" applyFont="1" applyBorder="1" applyAlignment="1">
      <alignment horizontal="left" wrapText="1"/>
    </xf>
    <xf numFmtId="0" fontId="42" fillId="30" borderId="15" xfId="0" applyFont="1" applyFill="1" applyBorder="1" applyAlignment="1" applyProtection="1">
      <alignment horizontal="center"/>
      <protection hidden="1"/>
    </xf>
    <xf numFmtId="0" fontId="42" fillId="30" borderId="16" xfId="0" applyFont="1" applyFill="1" applyBorder="1" applyAlignment="1" applyProtection="1">
      <alignment horizontal="center"/>
      <protection hidden="1"/>
    </xf>
    <xf numFmtId="0" fontId="42" fillId="30" borderId="41" xfId="0" applyFont="1" applyFill="1" applyBorder="1" applyAlignment="1" applyProtection="1">
      <alignment horizontal="center"/>
      <protection hidden="1"/>
    </xf>
    <xf numFmtId="0" fontId="42" fillId="30" borderId="17" xfId="0" applyFont="1" applyFill="1" applyBorder="1" applyAlignment="1" applyProtection="1">
      <alignment horizontal="center"/>
      <protection hidden="1"/>
    </xf>
    <xf numFmtId="0" fontId="48" fillId="28" borderId="24" xfId="0" applyFont="1" applyFill="1" applyBorder="1" applyAlignment="1" applyProtection="1">
      <alignment horizontal="left"/>
      <protection hidden="1"/>
    </xf>
    <xf numFmtId="0" fontId="48" fillId="28" borderId="46" xfId="0" applyFont="1" applyFill="1" applyBorder="1" applyAlignment="1" applyProtection="1">
      <alignment horizontal="left"/>
      <protection hidden="1"/>
    </xf>
    <xf numFmtId="0" fontId="49" fillId="28" borderId="0" xfId="0" applyFont="1" applyFill="1" applyBorder="1" applyAlignment="1" applyProtection="1">
      <alignment horizontal="left" wrapText="1"/>
      <protection hidden="1"/>
    </xf>
    <xf numFmtId="0" fontId="0" fillId="0" borderId="7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</cellXfs>
  <cellStyles count="70">
    <cellStyle name="=D:\WINNT\SYSTEM32\COMMAND.COM" xfId="3"/>
    <cellStyle name="¬µrka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elkem" xfId="31"/>
    <cellStyle name="Comma0" xfId="32"/>
    <cellStyle name="Currency0" xfId="33"/>
    <cellStyle name="čárky_4b Gasbalance Top 50" xfId="34"/>
    <cellStyle name="Čiarka" xfId="1" builtinId="3"/>
    <cellStyle name="Čiarka 2" xfId="63"/>
    <cellStyle name="Čiarka 2 2" xfId="66"/>
    <cellStyle name="Čiarka 3" xfId="64"/>
    <cellStyle name="Date" xfId="35"/>
    <cellStyle name="Datum" xfId="36"/>
    <cellStyle name="Explanatory Text" xfId="37"/>
    <cellStyle name="Fixed" xfId="38"/>
    <cellStyle name="Good" xfId="39"/>
    <cellStyle name="Heading 1" xfId="40"/>
    <cellStyle name="Heading 2" xfId="41"/>
    <cellStyle name="Heading 3" xfId="42"/>
    <cellStyle name="Heading 4" xfId="43"/>
    <cellStyle name="Check Cell" xfId="44"/>
    <cellStyle name="Input" xfId="45"/>
    <cellStyle name="Linked Cell" xfId="46"/>
    <cellStyle name="M·na" xfId="47"/>
    <cellStyle name="modrou" xfId="48"/>
    <cellStyle name="Nadpis1" xfId="49"/>
    <cellStyle name="Nadpis2" xfId="50"/>
    <cellStyle name="Neutral" xfId="51"/>
    <cellStyle name="Normal_061114 KAM kalkulacka_2007 TAKTO UPRAVIT" xfId="52"/>
    <cellStyle name="Normálna" xfId="0" builtinId="0"/>
    <cellStyle name="Normálna 2" xfId="65"/>
    <cellStyle name="Normálna 2 2" xfId="2"/>
    <cellStyle name="Normálna 3" xfId="67"/>
    <cellStyle name="Normálna 4" xfId="69"/>
    <cellStyle name="normální_03 09 05 Duslo calculation of formula" xfId="53"/>
    <cellStyle name="Note" xfId="54"/>
    <cellStyle name="Output" xfId="55"/>
    <cellStyle name="Percentá 2" xfId="68"/>
    <cellStyle name="Pevní" xfId="56"/>
    <cellStyle name="Procenta" xfId="57"/>
    <cellStyle name="Standard_SPP_ Reporting System period 05.2003_Appendixies" xfId="58"/>
    <cellStyle name="Štýl 1" xfId="59"/>
    <cellStyle name="Title" xfId="60"/>
    <cellStyle name="Total" xfId="61"/>
    <cellStyle name="Warning Text" xfId="6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704850</xdr:colOff>
      <xdr:row>2</xdr:row>
      <xdr:rowOff>285750</xdr:rowOff>
    </xdr:to>
    <xdr:pic>
      <xdr:nvPicPr>
        <xdr:cNvPr id="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16" zoomScaleNormal="100" workbookViewId="0">
      <selection activeCell="T9" sqref="T9"/>
    </sheetView>
  </sheetViews>
  <sheetFormatPr defaultRowHeight="12.9"/>
  <cols>
    <col min="1" max="1" width="13.25" customWidth="1"/>
    <col min="2" max="2" width="12.125" customWidth="1"/>
    <col min="3" max="3" width="19.375" customWidth="1"/>
    <col min="4" max="4" width="7.625" customWidth="1"/>
    <col min="5" max="6" width="10.125" customWidth="1"/>
    <col min="7" max="7" width="10.75" hidden="1" customWidth="1"/>
    <col min="8" max="8" width="14.125" customWidth="1"/>
    <col min="9" max="9" width="10.875" customWidth="1"/>
    <col min="10" max="10" width="13.875" customWidth="1"/>
    <col min="11" max="11" width="10.75" customWidth="1"/>
    <col min="12" max="12" width="11.25" customWidth="1"/>
  </cols>
  <sheetData>
    <row r="1" spans="1:12" ht="14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74" t="s">
        <v>45</v>
      </c>
    </row>
    <row r="2" spans="1:1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4.3">
      <c r="A3" s="132" t="s">
        <v>72</v>
      </c>
      <c r="B3" s="194"/>
      <c r="C3" s="194"/>
      <c r="D3" s="194"/>
      <c r="E3" s="194"/>
      <c r="F3" s="131"/>
      <c r="G3" s="131"/>
      <c r="H3" s="131"/>
      <c r="I3" s="131"/>
      <c r="J3" s="131"/>
      <c r="K3" s="131"/>
      <c r="L3" s="131"/>
    </row>
    <row r="4" spans="1:12" ht="13.6">
      <c r="A4" s="132" t="s">
        <v>65</v>
      </c>
      <c r="B4" s="195"/>
      <c r="C4" s="195"/>
      <c r="D4" s="195"/>
      <c r="E4" s="195"/>
      <c r="F4" s="131"/>
      <c r="G4" s="131"/>
      <c r="H4" s="131"/>
      <c r="I4" s="131"/>
      <c r="J4" s="131"/>
      <c r="K4" s="131"/>
      <c r="L4" s="131"/>
    </row>
    <row r="5" spans="1:1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13.6" thickBot="1">
      <c r="A7" s="133"/>
      <c r="B7" s="133"/>
      <c r="C7" s="133"/>
      <c r="D7" s="133"/>
      <c r="E7" s="133"/>
      <c r="F7" s="133"/>
      <c r="G7" s="133"/>
      <c r="H7" s="133"/>
      <c r="I7" s="131"/>
      <c r="J7" s="131"/>
      <c r="K7" s="131"/>
      <c r="L7" s="131"/>
    </row>
    <row r="8" spans="1:12" ht="16.3" thickBot="1">
      <c r="A8" s="196" t="s">
        <v>91</v>
      </c>
      <c r="B8" s="197"/>
      <c r="C8" s="197"/>
      <c r="D8" s="197"/>
      <c r="E8" s="197"/>
      <c r="F8" s="197"/>
      <c r="G8" s="197"/>
      <c r="H8" s="197"/>
      <c r="I8" s="197"/>
      <c r="J8" s="197"/>
      <c r="K8" s="198"/>
      <c r="L8" s="199"/>
    </row>
    <row r="9" spans="1:12" ht="97.15" thickBot="1">
      <c r="A9" s="200" t="s">
        <v>74</v>
      </c>
      <c r="B9" s="201"/>
      <c r="C9" s="137" t="s">
        <v>56</v>
      </c>
      <c r="D9" s="137" t="s">
        <v>66</v>
      </c>
      <c r="E9" s="136" t="s">
        <v>3</v>
      </c>
      <c r="F9" s="136" t="s">
        <v>69</v>
      </c>
      <c r="G9" s="138" t="s">
        <v>5</v>
      </c>
      <c r="H9" s="135" t="s">
        <v>75</v>
      </c>
      <c r="I9" s="137" t="s">
        <v>77</v>
      </c>
      <c r="J9" s="137" t="s">
        <v>76</v>
      </c>
      <c r="K9" s="137" t="s">
        <v>78</v>
      </c>
      <c r="L9" s="139" t="s">
        <v>71</v>
      </c>
    </row>
    <row r="10" spans="1:12" ht="13.6">
      <c r="A10" s="202" t="s">
        <v>84</v>
      </c>
      <c r="B10" s="203"/>
      <c r="C10" s="176" t="s">
        <v>92</v>
      </c>
      <c r="D10" s="159" t="s">
        <v>88</v>
      </c>
      <c r="E10" s="160">
        <v>500</v>
      </c>
      <c r="F10" s="161"/>
      <c r="G10" s="162">
        <v>0</v>
      </c>
      <c r="H10" s="182"/>
      <c r="I10" s="183"/>
      <c r="J10" s="184"/>
      <c r="K10" s="185"/>
      <c r="L10" s="186"/>
    </row>
    <row r="11" spans="1:12" ht="13.6">
      <c r="A11" s="192" t="s">
        <v>85</v>
      </c>
      <c r="B11" s="193"/>
      <c r="C11" s="159" t="s">
        <v>92</v>
      </c>
      <c r="D11" s="163" t="s">
        <v>89</v>
      </c>
      <c r="E11" s="164">
        <v>0.06</v>
      </c>
      <c r="F11" s="165"/>
      <c r="G11" s="166">
        <v>0</v>
      </c>
      <c r="H11" s="187"/>
      <c r="I11" s="188"/>
      <c r="J11" s="189"/>
      <c r="K11" s="190"/>
      <c r="L11" s="191"/>
    </row>
    <row r="12" spans="1:1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13.6" thickBot="1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</row>
    <row r="14" spans="1:12" ht="16.3" thickBot="1">
      <c r="A14" s="206" t="s">
        <v>90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8"/>
      <c r="L14" s="209"/>
    </row>
    <row r="15" spans="1:12" ht="98.5" thickBot="1">
      <c r="A15" s="200" t="s">
        <v>74</v>
      </c>
      <c r="B15" s="201"/>
      <c r="C15" s="137" t="s">
        <v>56</v>
      </c>
      <c r="D15" s="137" t="s">
        <v>66</v>
      </c>
      <c r="E15" s="137" t="s">
        <v>70</v>
      </c>
      <c r="F15" s="137" t="s">
        <v>83</v>
      </c>
      <c r="G15" s="137"/>
      <c r="H15" s="137" t="s">
        <v>79</v>
      </c>
      <c r="I15" s="137" t="s">
        <v>80</v>
      </c>
      <c r="J15" s="137" t="s">
        <v>81</v>
      </c>
      <c r="K15" s="140" t="s">
        <v>82</v>
      </c>
      <c r="L15" s="141" t="s">
        <v>17</v>
      </c>
    </row>
    <row r="16" spans="1:12">
      <c r="A16" s="202" t="s">
        <v>84</v>
      </c>
      <c r="B16" s="203"/>
      <c r="C16" s="159" t="s">
        <v>86</v>
      </c>
      <c r="D16" s="159" t="s">
        <v>88</v>
      </c>
      <c r="E16" s="167">
        <v>500</v>
      </c>
      <c r="F16" s="168"/>
      <c r="G16" s="168"/>
      <c r="H16" s="168"/>
      <c r="I16" s="168"/>
      <c r="J16" s="175"/>
      <c r="K16" s="169"/>
      <c r="L16" s="170"/>
    </row>
    <row r="17" spans="1:12" ht="13.6" thickBot="1">
      <c r="A17" s="192" t="s">
        <v>85</v>
      </c>
      <c r="B17" s="193"/>
      <c r="C17" s="159" t="s">
        <v>86</v>
      </c>
      <c r="D17" s="163" t="s">
        <v>89</v>
      </c>
      <c r="E17" s="171">
        <v>0.06</v>
      </c>
      <c r="F17" s="172"/>
      <c r="G17" s="172"/>
      <c r="H17" s="172"/>
      <c r="I17" s="168"/>
      <c r="J17" s="175"/>
      <c r="K17" s="169"/>
      <c r="L17" s="173"/>
    </row>
    <row r="18" spans="1:12" ht="14.95" thickBot="1">
      <c r="A18" s="210" t="s">
        <v>18</v>
      </c>
      <c r="B18" s="211"/>
      <c r="C18" s="142"/>
      <c r="D18" s="142"/>
      <c r="E18" s="143">
        <v>500.08</v>
      </c>
      <c r="F18" s="143"/>
      <c r="G18" s="143"/>
      <c r="H18" s="143"/>
      <c r="I18" s="143"/>
      <c r="J18" s="143"/>
      <c r="K18" s="144"/>
      <c r="L18" s="145"/>
    </row>
    <row r="19" spans="1:12" ht="14.3">
      <c r="A19" s="146" t="s">
        <v>19</v>
      </c>
      <c r="B19" s="147"/>
      <c r="C19" s="147"/>
      <c r="D19" s="147"/>
      <c r="E19" s="148"/>
      <c r="F19" s="149"/>
      <c r="G19" s="149"/>
      <c r="H19" s="149"/>
      <c r="I19" s="149"/>
      <c r="J19" s="149"/>
      <c r="K19" s="149"/>
      <c r="L19" s="150"/>
    </row>
    <row r="20" spans="1:12" ht="14.3">
      <c r="A20" s="151" t="s">
        <v>20</v>
      </c>
      <c r="B20" s="152"/>
      <c r="C20" s="152"/>
      <c r="D20" s="152"/>
      <c r="E20" s="153"/>
      <c r="F20" s="154"/>
      <c r="G20" s="154"/>
      <c r="H20" s="154"/>
      <c r="I20" s="154"/>
      <c r="J20" s="154"/>
      <c r="K20" s="154"/>
      <c r="L20" s="155"/>
    </row>
    <row r="21" spans="1:12" ht="14.3">
      <c r="A21" s="151" t="s">
        <v>21</v>
      </c>
      <c r="B21" s="152"/>
      <c r="C21" s="152"/>
      <c r="D21" s="152"/>
      <c r="E21" s="153"/>
      <c r="F21" s="154"/>
      <c r="G21" s="154"/>
      <c r="H21" s="154"/>
      <c r="I21" s="154"/>
      <c r="J21" s="154"/>
      <c r="K21" s="154"/>
      <c r="L21" s="155"/>
    </row>
    <row r="22" spans="1:12" ht="16.3" thickBot="1">
      <c r="A22" s="177" t="s">
        <v>22</v>
      </c>
      <c r="B22" s="178"/>
      <c r="C22" s="178"/>
      <c r="D22" s="178"/>
      <c r="E22" s="179"/>
      <c r="F22" s="180"/>
      <c r="G22" s="180"/>
      <c r="H22" s="180"/>
      <c r="I22" s="180"/>
      <c r="J22" s="180"/>
      <c r="K22" s="180"/>
      <c r="L22" s="181"/>
    </row>
    <row r="23" spans="1:12" ht="14.3">
      <c r="A23" s="156"/>
      <c r="B23" s="156"/>
      <c r="C23" s="156"/>
      <c r="D23" s="156"/>
      <c r="E23" s="157"/>
      <c r="F23" s="157"/>
      <c r="G23" s="157"/>
      <c r="H23" s="157"/>
      <c r="I23" s="157"/>
      <c r="J23" s="157"/>
      <c r="K23" s="157"/>
      <c r="L23" s="157"/>
    </row>
    <row r="24" spans="1:12" ht="42.8" customHeight="1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2" ht="25.5" customHeight="1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 ht="30.75" customHeight="1">
      <c r="A26" s="205" t="s">
        <v>87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  <row r="27" spans="1:12" ht="21.75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</row>
    <row r="28" spans="1:12">
      <c r="A28" s="158" t="s">
        <v>67</v>
      </c>
      <c r="B28" s="158"/>
      <c r="C28" s="131"/>
      <c r="D28" s="131"/>
      <c r="E28" s="131"/>
      <c r="F28" s="131"/>
      <c r="G28" s="131"/>
      <c r="H28" s="131"/>
      <c r="I28" s="131"/>
      <c r="J28" s="158" t="s">
        <v>68</v>
      </c>
      <c r="K28" s="131"/>
      <c r="L28" s="131"/>
    </row>
    <row r="29" spans="1:12">
      <c r="A29" s="131"/>
      <c r="B29" s="131"/>
      <c r="C29" s="131"/>
      <c r="D29" s="131"/>
      <c r="E29" s="131"/>
      <c r="F29" s="131"/>
      <c r="G29" s="131"/>
      <c r="H29" s="131"/>
      <c r="I29" s="131"/>
      <c r="J29" s="134" t="s">
        <v>93</v>
      </c>
      <c r="K29" s="131"/>
      <c r="L29" s="131"/>
    </row>
    <row r="30" spans="1:12">
      <c r="A30" s="131"/>
      <c r="B30" s="131"/>
      <c r="C30" s="131"/>
      <c r="D30" s="131"/>
      <c r="E30" s="131"/>
      <c r="F30" s="131"/>
      <c r="G30" s="131"/>
      <c r="H30" s="131"/>
      <c r="I30" s="131"/>
      <c r="J30" s="134" t="s">
        <v>73</v>
      </c>
      <c r="K30" s="131"/>
      <c r="L30" s="131"/>
    </row>
  </sheetData>
  <mergeCells count="14">
    <mergeCell ref="A25:L25"/>
    <mergeCell ref="A26:L26"/>
    <mergeCell ref="A14:L14"/>
    <mergeCell ref="A15:B15"/>
    <mergeCell ref="A16:B16"/>
    <mergeCell ref="A17:B17"/>
    <mergeCell ref="A18:B18"/>
    <mergeCell ref="A24:L24"/>
    <mergeCell ref="A11:B11"/>
    <mergeCell ref="B3:E3"/>
    <mergeCell ref="B4:E4"/>
    <mergeCell ref="A8:L8"/>
    <mergeCell ref="A9:B9"/>
    <mergeCell ref="A10:B10"/>
  </mergeCells>
  <pageMargins left="0.19685039370078741" right="0.19685039370078741" top="0.74803149606299213" bottom="0.74803149606299213" header="0.31496062992125984" footer="0.31496062992125984"/>
  <pageSetup paperSize="9" scale="7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B1" zoomScaleNormal="100" workbookViewId="0">
      <selection activeCell="I72" sqref="I72"/>
    </sheetView>
  </sheetViews>
  <sheetFormatPr defaultRowHeight="12.9"/>
  <cols>
    <col min="1" max="1" width="1.75" hidden="1" customWidth="1"/>
    <col min="2" max="2" width="13.125" customWidth="1"/>
    <col min="3" max="3" width="17" customWidth="1"/>
    <col min="4" max="4" width="18.125" customWidth="1"/>
    <col min="5" max="5" width="15.875" customWidth="1"/>
    <col min="6" max="6" width="16.75" customWidth="1"/>
    <col min="7" max="7" width="10.375" hidden="1" customWidth="1"/>
    <col min="8" max="8" width="14" customWidth="1"/>
    <col min="9" max="9" width="14.125" customWidth="1"/>
    <col min="10" max="10" width="14.875" customWidth="1"/>
    <col min="11" max="11" width="15.25" customWidth="1"/>
  </cols>
  <sheetData>
    <row r="1" spans="1:18">
      <c r="K1" s="33" t="s">
        <v>45</v>
      </c>
    </row>
    <row r="2" spans="1:18" ht="17.350000000000001" customHeight="1">
      <c r="C2" s="216" t="s">
        <v>0</v>
      </c>
      <c r="D2" s="216"/>
      <c r="E2" s="216"/>
      <c r="F2" s="216"/>
      <c r="G2" s="216"/>
      <c r="H2" s="216"/>
      <c r="I2" s="216"/>
      <c r="J2" s="216"/>
      <c r="M2" s="48"/>
      <c r="N2" s="48"/>
      <c r="O2" s="48"/>
      <c r="P2" s="48"/>
      <c r="Q2" s="48"/>
      <c r="R2" s="48"/>
    </row>
    <row r="3" spans="1:18" ht="24.8" customHeight="1">
      <c r="C3" s="216" t="s">
        <v>37</v>
      </c>
      <c r="D3" s="216"/>
      <c r="E3" s="216"/>
      <c r="F3" s="216"/>
      <c r="G3" s="216"/>
      <c r="H3" s="216"/>
      <c r="I3" s="216"/>
      <c r="J3" s="216"/>
      <c r="M3" s="48"/>
      <c r="N3" s="48"/>
      <c r="O3" s="48"/>
      <c r="P3" s="48"/>
      <c r="Q3" s="48"/>
      <c r="R3" s="48"/>
    </row>
    <row r="4" spans="1:18">
      <c r="M4" s="48"/>
      <c r="N4" s="48"/>
      <c r="O4" s="48"/>
      <c r="P4" s="48"/>
      <c r="Q4" s="48"/>
      <c r="R4" s="48"/>
    </row>
    <row r="5" spans="1:18" hidden="1">
      <c r="M5" s="48"/>
      <c r="N5" s="48"/>
      <c r="O5" s="48"/>
      <c r="P5" s="48"/>
      <c r="Q5" s="48"/>
      <c r="R5" s="48"/>
    </row>
    <row r="6" spans="1:18" hidden="1">
      <c r="M6" s="48"/>
      <c r="N6" s="48"/>
      <c r="O6" s="48"/>
      <c r="P6" s="48"/>
      <c r="Q6" s="48"/>
      <c r="R6" s="48"/>
    </row>
    <row r="7" spans="1:18" ht="13.6" thickBot="1">
      <c r="B7" s="1"/>
      <c r="C7" s="1"/>
      <c r="D7" s="1"/>
      <c r="E7" s="1"/>
      <c r="F7" s="1"/>
      <c r="G7" s="1"/>
      <c r="H7" s="1"/>
      <c r="M7" s="48"/>
      <c r="N7" s="48"/>
      <c r="O7" s="48"/>
      <c r="P7" s="48"/>
      <c r="Q7" s="48"/>
      <c r="R7" s="48"/>
    </row>
    <row r="8" spans="1:18" ht="19.05">
      <c r="B8" s="217" t="s">
        <v>59</v>
      </c>
      <c r="C8" s="218"/>
      <c r="D8" s="218"/>
      <c r="E8" s="218"/>
      <c r="F8" s="218"/>
      <c r="G8" s="218"/>
      <c r="H8" s="218"/>
      <c r="I8" s="218"/>
      <c r="J8" s="218"/>
      <c r="K8" s="219"/>
      <c r="M8" s="48"/>
      <c r="N8" s="48"/>
      <c r="O8" s="48"/>
      <c r="P8" s="48"/>
      <c r="Q8" s="48"/>
      <c r="R8" s="48"/>
    </row>
    <row r="9" spans="1:18" ht="30.6" thickBot="1">
      <c r="B9" s="35" t="s">
        <v>1</v>
      </c>
      <c r="C9" s="36" t="s">
        <v>2</v>
      </c>
      <c r="D9" s="37" t="s">
        <v>56</v>
      </c>
      <c r="E9" s="38" t="s">
        <v>3</v>
      </c>
      <c r="F9" s="38" t="s">
        <v>4</v>
      </c>
      <c r="G9" s="38" t="s">
        <v>5</v>
      </c>
      <c r="H9" s="39" t="s">
        <v>6</v>
      </c>
      <c r="I9" s="38" t="s">
        <v>7</v>
      </c>
      <c r="J9" s="39" t="s">
        <v>8</v>
      </c>
      <c r="K9" s="40" t="s">
        <v>9</v>
      </c>
      <c r="M9" s="48"/>
      <c r="N9" s="48"/>
      <c r="O9" s="48"/>
      <c r="P9" s="48"/>
      <c r="Q9" s="48"/>
      <c r="R9" s="48"/>
    </row>
    <row r="10" spans="1:18" ht="13.6">
      <c r="A10" s="220"/>
      <c r="B10" s="49">
        <v>4101457261</v>
      </c>
      <c r="C10" s="50" t="s">
        <v>38</v>
      </c>
      <c r="D10" s="51" t="s">
        <v>60</v>
      </c>
      <c r="E10" s="91">
        <v>641.40099999999995</v>
      </c>
      <c r="F10" s="122">
        <v>500</v>
      </c>
      <c r="G10" s="52">
        <f t="shared" ref="G10:G16" si="0">F10*10.65</f>
        <v>5325</v>
      </c>
      <c r="H10" s="53">
        <v>0</v>
      </c>
      <c r="I10" s="54">
        <v>0</v>
      </c>
      <c r="J10" s="61">
        <v>0</v>
      </c>
      <c r="K10" s="118">
        <v>17.98</v>
      </c>
      <c r="M10" s="48"/>
      <c r="N10" s="46"/>
      <c r="O10" s="46"/>
      <c r="P10" s="46"/>
      <c r="Q10" s="48"/>
      <c r="R10" s="48"/>
    </row>
    <row r="11" spans="1:18" ht="13.6">
      <c r="A11" s="221"/>
      <c r="B11" s="55">
        <v>4101461766</v>
      </c>
      <c r="C11" s="56" t="s">
        <v>39</v>
      </c>
      <c r="D11" s="57" t="s">
        <v>60</v>
      </c>
      <c r="E11" s="92">
        <v>641.40099999999995</v>
      </c>
      <c r="F11" s="123">
        <v>450</v>
      </c>
      <c r="G11" s="58">
        <f t="shared" si="0"/>
        <v>4792.5</v>
      </c>
      <c r="H11" s="59">
        <v>0</v>
      </c>
      <c r="I11" s="60">
        <v>0</v>
      </c>
      <c r="J11" s="62">
        <v>0</v>
      </c>
      <c r="K11" s="119">
        <f>K10</f>
        <v>17.98</v>
      </c>
      <c r="M11" s="48"/>
      <c r="N11" s="46"/>
      <c r="O11" s="46"/>
      <c r="P11" s="46"/>
      <c r="Q11" s="48"/>
      <c r="R11" s="48"/>
    </row>
    <row r="12" spans="1:18" ht="13.6">
      <c r="A12" s="221"/>
      <c r="B12" s="55">
        <v>4101487592</v>
      </c>
      <c r="C12" s="56" t="s">
        <v>40</v>
      </c>
      <c r="D12" s="57" t="s">
        <v>60</v>
      </c>
      <c r="E12" s="92">
        <v>1100</v>
      </c>
      <c r="F12" s="123">
        <v>1100</v>
      </c>
      <c r="G12" s="58">
        <f t="shared" si="0"/>
        <v>11715</v>
      </c>
      <c r="H12" s="59">
        <v>0</v>
      </c>
      <c r="I12" s="60">
        <v>0</v>
      </c>
      <c r="J12" s="62">
        <v>0</v>
      </c>
      <c r="K12" s="119">
        <f>$K$10</f>
        <v>17.98</v>
      </c>
      <c r="M12" s="48"/>
      <c r="N12" s="46"/>
      <c r="O12" s="46"/>
      <c r="P12" s="46"/>
      <c r="Q12" s="48"/>
      <c r="R12" s="48"/>
    </row>
    <row r="13" spans="1:18" ht="13.6">
      <c r="A13" s="221"/>
      <c r="B13" s="55">
        <v>4101525068</v>
      </c>
      <c r="C13" s="56" t="s">
        <v>41</v>
      </c>
      <c r="D13" s="57" t="s">
        <v>60</v>
      </c>
      <c r="E13" s="92">
        <v>641.40099999999995</v>
      </c>
      <c r="F13" s="123">
        <v>450</v>
      </c>
      <c r="G13" s="58">
        <f t="shared" si="0"/>
        <v>4792.5</v>
      </c>
      <c r="H13" s="59">
        <v>0</v>
      </c>
      <c r="I13" s="60">
        <v>0</v>
      </c>
      <c r="J13" s="62">
        <v>0</v>
      </c>
      <c r="K13" s="119">
        <f t="shared" ref="K13:K16" si="1">$K$10</f>
        <v>17.98</v>
      </c>
      <c r="M13" s="48"/>
      <c r="N13" s="46" t="s">
        <v>48</v>
      </c>
      <c r="O13" s="46"/>
      <c r="P13" s="46"/>
      <c r="Q13" s="48"/>
      <c r="R13" s="48"/>
    </row>
    <row r="14" spans="1:18" ht="13.6">
      <c r="A14" s="221"/>
      <c r="B14" s="70">
        <v>4101577591</v>
      </c>
      <c r="C14" s="71" t="s">
        <v>52</v>
      </c>
      <c r="D14" s="57" t="s">
        <v>60</v>
      </c>
      <c r="E14" s="92">
        <v>641.40099999999995</v>
      </c>
      <c r="F14" s="124">
        <v>560</v>
      </c>
      <c r="G14" s="75">
        <f t="shared" si="0"/>
        <v>5964</v>
      </c>
      <c r="H14" s="76">
        <v>0</v>
      </c>
      <c r="I14" s="60">
        <v>0</v>
      </c>
      <c r="J14" s="76">
        <v>0</v>
      </c>
      <c r="K14" s="119">
        <f t="shared" si="1"/>
        <v>17.98</v>
      </c>
      <c r="M14" s="88"/>
      <c r="N14" s="88"/>
      <c r="O14" s="88"/>
      <c r="P14" s="88"/>
      <c r="Q14" s="88"/>
      <c r="R14" s="48"/>
    </row>
    <row r="15" spans="1:18" ht="13.6">
      <c r="A15" s="221"/>
      <c r="B15" s="93">
        <v>4101577586</v>
      </c>
      <c r="C15" s="94" t="s">
        <v>53</v>
      </c>
      <c r="D15" s="95" t="s">
        <v>60</v>
      </c>
      <c r="E15" s="96">
        <v>641.40099999999995</v>
      </c>
      <c r="F15" s="125">
        <v>560</v>
      </c>
      <c r="G15" s="97">
        <v>5325</v>
      </c>
      <c r="H15" s="98">
        <v>0</v>
      </c>
      <c r="I15" s="60">
        <v>0</v>
      </c>
      <c r="J15" s="98">
        <v>0</v>
      </c>
      <c r="K15" s="119">
        <f t="shared" si="1"/>
        <v>17.98</v>
      </c>
      <c r="M15" s="88"/>
      <c r="N15" s="88"/>
      <c r="O15" s="88"/>
      <c r="P15" s="88"/>
      <c r="Q15" s="88"/>
      <c r="R15" s="48"/>
    </row>
    <row r="16" spans="1:18" ht="14.3" thickBot="1">
      <c r="A16" s="221"/>
      <c r="B16" s="93">
        <v>4101577269</v>
      </c>
      <c r="C16" s="94" t="s">
        <v>61</v>
      </c>
      <c r="D16" s="95" t="s">
        <v>60</v>
      </c>
      <c r="E16" s="96">
        <v>684</v>
      </c>
      <c r="F16" s="125">
        <v>680</v>
      </c>
      <c r="G16" s="97">
        <f t="shared" si="0"/>
        <v>7242</v>
      </c>
      <c r="H16" s="130">
        <v>0</v>
      </c>
      <c r="I16" s="60">
        <v>0</v>
      </c>
      <c r="J16" s="130">
        <v>0</v>
      </c>
      <c r="K16" s="120">
        <f t="shared" si="1"/>
        <v>17.98</v>
      </c>
      <c r="M16" s="88"/>
      <c r="N16" s="88"/>
      <c r="O16" s="88"/>
      <c r="P16" s="88"/>
      <c r="Q16" s="88"/>
      <c r="R16" s="48"/>
    </row>
    <row r="17" spans="1:18" ht="14.95" thickBot="1">
      <c r="B17" s="113" t="s">
        <v>10</v>
      </c>
      <c r="C17" s="114"/>
      <c r="D17" s="114"/>
      <c r="E17" s="115">
        <f>SUM(E10:E16)</f>
        <v>4991.0049999999992</v>
      </c>
      <c r="F17" s="116" t="s">
        <v>11</v>
      </c>
      <c r="G17" s="116"/>
      <c r="H17" s="116" t="s">
        <v>11</v>
      </c>
      <c r="I17" s="116" t="s">
        <v>11</v>
      </c>
      <c r="J17" s="116" t="s">
        <v>11</v>
      </c>
      <c r="K17" s="117" t="s">
        <v>11</v>
      </c>
      <c r="M17" s="88"/>
      <c r="N17" s="88"/>
      <c r="O17" s="88"/>
      <c r="P17" s="88"/>
      <c r="Q17" s="88"/>
      <c r="R17" s="48"/>
    </row>
    <row r="18" spans="1:18">
      <c r="M18" s="88"/>
      <c r="N18" s="88" t="s">
        <v>49</v>
      </c>
      <c r="O18" s="88">
        <v>78.22</v>
      </c>
      <c r="P18" s="88"/>
      <c r="Q18" s="88"/>
      <c r="R18" s="48"/>
    </row>
    <row r="19" spans="1:18" ht="13.6" thickBot="1">
      <c r="M19" s="88"/>
      <c r="N19" s="88" t="s">
        <v>50</v>
      </c>
      <c r="O19" s="88">
        <v>7.99</v>
      </c>
      <c r="P19" s="88"/>
      <c r="Q19" s="88"/>
      <c r="R19" s="48"/>
    </row>
    <row r="20" spans="1:18" ht="19.7" thickBot="1">
      <c r="B20" s="222" t="s">
        <v>54</v>
      </c>
      <c r="C20" s="223"/>
      <c r="D20" s="223"/>
      <c r="E20" s="223"/>
      <c r="F20" s="223"/>
      <c r="G20" s="223"/>
      <c r="H20" s="223"/>
      <c r="I20" s="223"/>
      <c r="J20" s="223"/>
      <c r="K20" s="224"/>
      <c r="M20" s="88"/>
      <c r="N20" s="88" t="s">
        <v>44</v>
      </c>
      <c r="O20" s="88">
        <v>2.2000000000000001E-3</v>
      </c>
      <c r="P20" s="88"/>
      <c r="Q20" s="88"/>
      <c r="R20" s="48"/>
    </row>
    <row r="21" spans="1:18" ht="41.45" thickBot="1">
      <c r="B21" s="41" t="s">
        <v>1</v>
      </c>
      <c r="C21" s="42" t="s">
        <v>2</v>
      </c>
      <c r="D21" s="43" t="s">
        <v>56</v>
      </c>
      <c r="E21" s="43" t="s">
        <v>12</v>
      </c>
      <c r="F21" s="44" t="s">
        <v>13</v>
      </c>
      <c r="G21" s="44"/>
      <c r="H21" s="44" t="s">
        <v>14</v>
      </c>
      <c r="I21" s="44" t="s">
        <v>15</v>
      </c>
      <c r="J21" s="44" t="s">
        <v>16</v>
      </c>
      <c r="K21" s="45" t="s">
        <v>17</v>
      </c>
      <c r="M21" s="88"/>
      <c r="N21" s="88"/>
      <c r="O21" s="88"/>
      <c r="P21" s="88"/>
      <c r="Q21" s="88"/>
      <c r="R21" s="48"/>
    </row>
    <row r="22" spans="1:18">
      <c r="A22" s="213"/>
      <c r="B22" s="63">
        <v>4101457261</v>
      </c>
      <c r="C22" s="64" t="s">
        <v>38</v>
      </c>
      <c r="D22" s="65" t="s">
        <v>60</v>
      </c>
      <c r="E22" s="89">
        <v>641.40099999999995</v>
      </c>
      <c r="F22" s="66">
        <f t="shared" ref="F22:F28" si="2">E10*K10</f>
        <v>11532.38998</v>
      </c>
      <c r="G22" s="66"/>
      <c r="H22" s="67">
        <f t="shared" ref="H22:H28" si="3">J10*12</f>
        <v>0</v>
      </c>
      <c r="I22" s="68">
        <v>0</v>
      </c>
      <c r="J22" s="67">
        <f>($O$18*12)+($O$19*F10)+($O$20*E10)*1000</f>
        <v>6344.7222000000002</v>
      </c>
      <c r="K22" s="69">
        <f t="shared" ref="K22:K28" si="4">F22+H22+I22+J22</f>
        <v>17877.11218</v>
      </c>
      <c r="M22" s="88"/>
      <c r="N22" s="88"/>
      <c r="O22" s="88"/>
      <c r="P22" s="88"/>
      <c r="Q22" s="88"/>
      <c r="R22" s="48"/>
    </row>
    <row r="23" spans="1:18">
      <c r="A23" s="214"/>
      <c r="B23" s="70">
        <v>4101461766</v>
      </c>
      <c r="C23" s="71" t="s">
        <v>39</v>
      </c>
      <c r="D23" s="72" t="s">
        <v>60</v>
      </c>
      <c r="E23" s="90">
        <v>641.40099999999995</v>
      </c>
      <c r="F23" s="62">
        <f t="shared" si="2"/>
        <v>11532.38998</v>
      </c>
      <c r="G23" s="62"/>
      <c r="H23" s="73">
        <f t="shared" si="3"/>
        <v>0</v>
      </c>
      <c r="I23" s="68">
        <v>0</v>
      </c>
      <c r="J23" s="67">
        <f>($O$18*12)+($O$19*F11)+($O$20*E11)*1000</f>
        <v>5945.2222000000002</v>
      </c>
      <c r="K23" s="74">
        <f t="shared" si="4"/>
        <v>17477.61218</v>
      </c>
      <c r="M23" s="88"/>
      <c r="N23" s="88"/>
      <c r="O23" s="88">
        <f>F16*O19+(((F16*O19)/12)*6)</f>
        <v>8149.7999999999993</v>
      </c>
      <c r="P23" s="88"/>
      <c r="Q23" s="88"/>
      <c r="R23" s="48"/>
    </row>
    <row r="24" spans="1:18">
      <c r="A24" s="214"/>
      <c r="B24" s="70">
        <v>4101487592</v>
      </c>
      <c r="C24" s="71" t="s">
        <v>40</v>
      </c>
      <c r="D24" s="72" t="s">
        <v>60</v>
      </c>
      <c r="E24" s="90">
        <v>1100</v>
      </c>
      <c r="F24" s="62">
        <f t="shared" si="2"/>
        <v>19778</v>
      </c>
      <c r="G24" s="62"/>
      <c r="H24" s="73">
        <f t="shared" si="3"/>
        <v>0</v>
      </c>
      <c r="I24" s="68">
        <v>0</v>
      </c>
      <c r="J24" s="67">
        <f>($O$18*12)+($O$19*F12)+($O$20*E12)*1000</f>
        <v>12147.64</v>
      </c>
      <c r="K24" s="74">
        <f t="shared" si="4"/>
        <v>31925.64</v>
      </c>
      <c r="M24" s="88"/>
      <c r="N24" s="88"/>
      <c r="O24" s="88"/>
      <c r="P24" s="88"/>
      <c r="Q24" s="88"/>
      <c r="R24" s="48"/>
    </row>
    <row r="25" spans="1:18">
      <c r="A25" s="214"/>
      <c r="B25" s="70">
        <v>4101525068</v>
      </c>
      <c r="C25" s="71" t="s">
        <v>41</v>
      </c>
      <c r="D25" s="72" t="s">
        <v>60</v>
      </c>
      <c r="E25" s="90">
        <v>641.40099999999995</v>
      </c>
      <c r="F25" s="62">
        <f t="shared" si="2"/>
        <v>11532.38998</v>
      </c>
      <c r="G25" s="62"/>
      <c r="H25" s="73">
        <f t="shared" si="3"/>
        <v>0</v>
      </c>
      <c r="I25" s="68">
        <v>0</v>
      </c>
      <c r="J25" s="67">
        <f>($O$18*12)+($O$19*F13)+($O$20*E13)*1000</f>
        <v>5945.2222000000002</v>
      </c>
      <c r="K25" s="74">
        <f t="shared" si="4"/>
        <v>17477.61218</v>
      </c>
      <c r="M25" s="88"/>
      <c r="N25" s="88"/>
      <c r="O25" s="88"/>
      <c r="P25" s="88"/>
      <c r="Q25" s="88"/>
      <c r="R25" s="48"/>
    </row>
    <row r="26" spans="1:18">
      <c r="A26" s="214"/>
      <c r="B26" s="70">
        <v>4101577591</v>
      </c>
      <c r="C26" s="71" t="s">
        <v>52</v>
      </c>
      <c r="D26" s="72" t="s">
        <v>60</v>
      </c>
      <c r="E26" s="90">
        <v>641.40099999999995</v>
      </c>
      <c r="F26" s="76">
        <f t="shared" si="2"/>
        <v>11532.38998</v>
      </c>
      <c r="G26" s="76"/>
      <c r="H26" s="73">
        <f t="shared" si="3"/>
        <v>0</v>
      </c>
      <c r="I26" s="68">
        <v>0</v>
      </c>
      <c r="J26" s="67">
        <f t="shared" ref="J26:J27" si="5">($O$18*12)+($O$19*F14)+($O$20*E14)*1000</f>
        <v>6824.1222000000007</v>
      </c>
      <c r="K26" s="74">
        <f t="shared" si="4"/>
        <v>18356.512180000002</v>
      </c>
      <c r="M26" s="88"/>
      <c r="N26" s="88"/>
      <c r="O26" s="88"/>
      <c r="P26" s="88"/>
      <c r="Q26" s="88"/>
      <c r="R26" s="48"/>
    </row>
    <row r="27" spans="1:18">
      <c r="A27" s="214"/>
      <c r="B27" s="70">
        <v>4101577586</v>
      </c>
      <c r="C27" s="71" t="s">
        <v>53</v>
      </c>
      <c r="D27" s="72" t="s">
        <v>60</v>
      </c>
      <c r="E27" s="90">
        <v>641.40099999999995</v>
      </c>
      <c r="F27" s="76">
        <f t="shared" si="2"/>
        <v>11532.38998</v>
      </c>
      <c r="G27" s="76">
        <f t="shared" ref="G27" si="6">F16*L16</f>
        <v>0</v>
      </c>
      <c r="H27" s="73">
        <f t="shared" si="3"/>
        <v>0</v>
      </c>
      <c r="I27" s="68">
        <v>0</v>
      </c>
      <c r="J27" s="67">
        <f t="shared" si="5"/>
        <v>6824.1222000000007</v>
      </c>
      <c r="K27" s="74">
        <f t="shared" si="4"/>
        <v>18356.512180000002</v>
      </c>
      <c r="M27" s="88"/>
      <c r="N27" s="88"/>
      <c r="O27" s="88"/>
      <c r="P27" s="88"/>
      <c r="Q27" s="88"/>
      <c r="R27" s="48"/>
    </row>
    <row r="28" spans="1:18" ht="13.6" thickBot="1">
      <c r="A28" s="215"/>
      <c r="B28" s="70">
        <v>4101577269</v>
      </c>
      <c r="C28" s="71" t="s">
        <v>61</v>
      </c>
      <c r="D28" s="72" t="s">
        <v>60</v>
      </c>
      <c r="E28" s="90">
        <v>684</v>
      </c>
      <c r="F28" s="76">
        <f t="shared" si="2"/>
        <v>12298.32</v>
      </c>
      <c r="G28" s="76"/>
      <c r="H28" s="73">
        <f t="shared" si="3"/>
        <v>0</v>
      </c>
      <c r="I28" s="68">
        <v>0</v>
      </c>
      <c r="J28" s="67">
        <f>($O$18*12)+($O$19*F16)+($O$20*E16)*1000</f>
        <v>7876.64</v>
      </c>
      <c r="K28" s="74">
        <f t="shared" si="4"/>
        <v>20174.96</v>
      </c>
      <c r="M28" s="48"/>
      <c r="N28" s="46"/>
      <c r="O28" s="46"/>
      <c r="P28" s="46"/>
      <c r="Q28" s="48"/>
      <c r="R28" s="48"/>
    </row>
    <row r="29" spans="1:18" ht="17">
      <c r="B29" s="225" t="s">
        <v>18</v>
      </c>
      <c r="C29" s="226"/>
      <c r="D29" s="129"/>
      <c r="E29" s="4">
        <f t="shared" ref="E29:K29" si="7">SUM(E22:E28)</f>
        <v>4991.0049999999992</v>
      </c>
      <c r="F29" s="5">
        <f t="shared" si="7"/>
        <v>89738.269900000014</v>
      </c>
      <c r="G29" s="5"/>
      <c r="H29" s="5">
        <f t="shared" si="7"/>
        <v>0</v>
      </c>
      <c r="I29" s="5">
        <f t="shared" si="7"/>
        <v>0</v>
      </c>
      <c r="J29" s="5">
        <f t="shared" si="7"/>
        <v>51907.690999999999</v>
      </c>
      <c r="K29" s="47">
        <f t="shared" si="7"/>
        <v>141645.96090000001</v>
      </c>
      <c r="M29" s="48"/>
      <c r="N29" s="46"/>
      <c r="O29" s="46"/>
      <c r="P29" s="46"/>
      <c r="Q29" s="48"/>
      <c r="R29" s="48"/>
    </row>
    <row r="30" spans="1:18" ht="16.3">
      <c r="B30" s="6" t="s">
        <v>19</v>
      </c>
      <c r="C30" s="7"/>
      <c r="D30" s="7"/>
      <c r="E30" s="8"/>
      <c r="F30" s="9"/>
      <c r="G30" s="9"/>
      <c r="H30" s="9"/>
      <c r="I30" s="9"/>
      <c r="J30" s="9"/>
      <c r="K30" s="10">
        <f>1.32*E29</f>
        <v>6588.1265999999996</v>
      </c>
      <c r="M30" s="48"/>
      <c r="N30" s="48"/>
      <c r="O30" s="48"/>
      <c r="P30" s="48"/>
      <c r="Q30" s="48"/>
      <c r="R30" s="48"/>
    </row>
    <row r="31" spans="1:18" ht="16.3">
      <c r="B31" s="6" t="s">
        <v>20</v>
      </c>
      <c r="C31" s="7"/>
      <c r="D31" s="7"/>
      <c r="E31" s="8"/>
      <c r="F31" s="9"/>
      <c r="G31" s="9"/>
      <c r="H31" s="9"/>
      <c r="I31" s="9"/>
      <c r="J31" s="9"/>
      <c r="K31" s="10">
        <f>K29+K30</f>
        <v>148234.08749999999</v>
      </c>
      <c r="M31" s="48"/>
      <c r="N31" s="48"/>
      <c r="O31" s="48"/>
      <c r="P31" s="48"/>
      <c r="Q31" s="48"/>
      <c r="R31" s="48"/>
    </row>
    <row r="32" spans="1:18" ht="16.3">
      <c r="B32" s="6" t="s">
        <v>21</v>
      </c>
      <c r="C32" s="7"/>
      <c r="D32" s="7"/>
      <c r="E32" s="8"/>
      <c r="F32" s="9"/>
      <c r="G32" s="9"/>
      <c r="H32" s="9"/>
      <c r="I32" s="9"/>
      <c r="J32" s="9"/>
      <c r="K32" s="10">
        <f>K31*0.2</f>
        <v>29646.817500000001</v>
      </c>
      <c r="M32" s="48"/>
      <c r="N32" s="48"/>
      <c r="O32" s="48"/>
      <c r="P32" s="48"/>
      <c r="Q32" s="48"/>
      <c r="R32" s="48"/>
    </row>
    <row r="33" spans="1:18" ht="17" thickBot="1">
      <c r="B33" s="11" t="s">
        <v>22</v>
      </c>
      <c r="C33" s="12"/>
      <c r="D33" s="12"/>
      <c r="E33" s="13"/>
      <c r="F33" s="14"/>
      <c r="G33" s="14"/>
      <c r="H33" s="14"/>
      <c r="I33" s="14"/>
      <c r="J33" s="14"/>
      <c r="K33" s="15">
        <f>K32+K31</f>
        <v>177880.905</v>
      </c>
      <c r="M33" s="48"/>
      <c r="N33" s="48"/>
      <c r="O33" s="48"/>
      <c r="P33" s="48"/>
      <c r="Q33" s="48"/>
      <c r="R33" s="48"/>
    </row>
    <row r="34" spans="1:18" ht="14.3">
      <c r="B34" s="16"/>
      <c r="C34" s="16"/>
      <c r="D34" s="16"/>
      <c r="E34" s="17"/>
      <c r="F34" s="17"/>
      <c r="G34" s="17"/>
      <c r="H34" s="17"/>
      <c r="I34" s="17"/>
      <c r="J34" s="17"/>
      <c r="K34" s="17"/>
      <c r="M34" s="48"/>
      <c r="N34" s="48"/>
      <c r="O34" s="48"/>
      <c r="P34" s="48"/>
      <c r="Q34" s="48"/>
      <c r="R34" s="48"/>
    </row>
    <row r="35" spans="1:18" ht="14.3">
      <c r="B35" s="16"/>
      <c r="C35" s="16"/>
      <c r="D35" s="16"/>
      <c r="E35" s="17"/>
      <c r="F35" s="17"/>
      <c r="G35" s="17"/>
      <c r="H35" s="17"/>
      <c r="I35" s="17"/>
      <c r="J35" s="17"/>
      <c r="K35" s="17"/>
    </row>
    <row r="36" spans="1:18" ht="13.6" thickBot="1"/>
    <row r="37" spans="1:18" ht="19.05">
      <c r="B37" s="222" t="s">
        <v>55</v>
      </c>
      <c r="C37" s="223"/>
      <c r="D37" s="223"/>
      <c r="E37" s="223"/>
      <c r="F37" s="223"/>
      <c r="G37" s="223"/>
      <c r="H37" s="223"/>
      <c r="I37" s="223"/>
      <c r="J37" s="223"/>
      <c r="K37" s="224"/>
    </row>
    <row r="38" spans="1:18" ht="47.55" thickBot="1">
      <c r="B38" s="106" t="s">
        <v>1</v>
      </c>
      <c r="C38" s="2" t="s">
        <v>2</v>
      </c>
      <c r="D38" s="2" t="s">
        <v>56</v>
      </c>
      <c r="E38" s="3" t="s">
        <v>12</v>
      </c>
      <c r="F38" s="18" t="s">
        <v>23</v>
      </c>
      <c r="G38" s="18"/>
      <c r="H38" s="18" t="s">
        <v>24</v>
      </c>
      <c r="I38" s="18" t="s">
        <v>25</v>
      </c>
      <c r="J38" s="18" t="s">
        <v>42</v>
      </c>
      <c r="K38" s="107" t="s">
        <v>26</v>
      </c>
    </row>
    <row r="39" spans="1:18">
      <c r="A39" s="220"/>
      <c r="B39" s="108">
        <v>4101457261</v>
      </c>
      <c r="C39" s="77" t="s">
        <v>38</v>
      </c>
      <c r="D39" s="77" t="s">
        <v>60</v>
      </c>
      <c r="E39" s="89">
        <v>641.40099999999995</v>
      </c>
      <c r="F39" s="78">
        <f t="shared" ref="F39:F44" si="8">F22/E22</f>
        <v>17.98</v>
      </c>
      <c r="G39" s="78"/>
      <c r="H39" s="79">
        <f t="shared" ref="H39:H43" si="9">(F22+H22)/E22</f>
        <v>17.98</v>
      </c>
      <c r="I39" s="80">
        <f>I22/E22</f>
        <v>0</v>
      </c>
      <c r="J39" s="81">
        <f>J22/E22</f>
        <v>9.8919742875361916</v>
      </c>
      <c r="K39" s="82">
        <f>K22/E22</f>
        <v>27.871974287536194</v>
      </c>
    </row>
    <row r="40" spans="1:18">
      <c r="A40" s="221"/>
      <c r="B40" s="70">
        <v>4101461766</v>
      </c>
      <c r="C40" s="71" t="s">
        <v>39</v>
      </c>
      <c r="D40" s="71" t="s">
        <v>60</v>
      </c>
      <c r="E40" s="90">
        <v>641.40099999999995</v>
      </c>
      <c r="F40" s="83">
        <f t="shared" si="8"/>
        <v>17.98</v>
      </c>
      <c r="G40" s="83"/>
      <c r="H40" s="84">
        <f t="shared" si="9"/>
        <v>17.98</v>
      </c>
      <c r="I40" s="85">
        <f>I23/E23</f>
        <v>0</v>
      </c>
      <c r="J40" s="86">
        <f>J23/E23</f>
        <v>9.2691190066744529</v>
      </c>
      <c r="K40" s="87">
        <f>K23/E23</f>
        <v>27.249119006674455</v>
      </c>
    </row>
    <row r="41" spans="1:18">
      <c r="A41" s="221"/>
      <c r="B41" s="70">
        <v>4101487592</v>
      </c>
      <c r="C41" s="71" t="s">
        <v>40</v>
      </c>
      <c r="D41" s="71" t="s">
        <v>60</v>
      </c>
      <c r="E41" s="90">
        <v>1100</v>
      </c>
      <c r="F41" s="83">
        <f t="shared" si="8"/>
        <v>17.98</v>
      </c>
      <c r="G41" s="83"/>
      <c r="H41" s="84">
        <f t="shared" si="9"/>
        <v>17.98</v>
      </c>
      <c r="I41" s="85">
        <f>I24/E24</f>
        <v>0</v>
      </c>
      <c r="J41" s="86">
        <f>J24/E24</f>
        <v>11.043309090909091</v>
      </c>
      <c r="K41" s="87">
        <f>K24/E24</f>
        <v>29.023309090909091</v>
      </c>
    </row>
    <row r="42" spans="1:18">
      <c r="A42" s="221"/>
      <c r="B42" s="70">
        <v>4101525068</v>
      </c>
      <c r="C42" s="71" t="s">
        <v>41</v>
      </c>
      <c r="D42" s="71" t="s">
        <v>60</v>
      </c>
      <c r="E42" s="90">
        <v>641.40099999999995</v>
      </c>
      <c r="F42" s="83">
        <f t="shared" si="8"/>
        <v>17.98</v>
      </c>
      <c r="G42" s="83"/>
      <c r="H42" s="84">
        <f t="shared" si="9"/>
        <v>17.98</v>
      </c>
      <c r="I42" s="85">
        <f>I25/E25</f>
        <v>0</v>
      </c>
      <c r="J42" s="86">
        <f>J25/E25</f>
        <v>9.2691190066744529</v>
      </c>
      <c r="K42" s="87">
        <f>K25/E25</f>
        <v>27.249119006674455</v>
      </c>
    </row>
    <row r="43" spans="1:18">
      <c r="A43" s="221"/>
      <c r="B43" s="70">
        <v>4101577591</v>
      </c>
      <c r="C43" s="71" t="s">
        <v>52</v>
      </c>
      <c r="D43" s="71" t="s">
        <v>60</v>
      </c>
      <c r="E43" s="90">
        <v>641.40099999999995</v>
      </c>
      <c r="F43" s="83">
        <f t="shared" si="8"/>
        <v>17.98</v>
      </c>
      <c r="G43" s="83"/>
      <c r="H43" s="84">
        <f t="shared" si="9"/>
        <v>17.98</v>
      </c>
      <c r="I43" s="85">
        <f>I26/E43</f>
        <v>0</v>
      </c>
      <c r="J43" s="86">
        <f>J26/E43</f>
        <v>10.639400624570278</v>
      </c>
      <c r="K43" s="87">
        <f>K26/E43</f>
        <v>28.619400624570282</v>
      </c>
    </row>
    <row r="44" spans="1:18">
      <c r="A44" s="221"/>
      <c r="B44" s="70">
        <v>4101577586</v>
      </c>
      <c r="C44" s="71" t="s">
        <v>53</v>
      </c>
      <c r="D44" s="71" t="s">
        <v>60</v>
      </c>
      <c r="E44" s="90">
        <v>641.40099999999995</v>
      </c>
      <c r="F44" s="83">
        <f t="shared" si="8"/>
        <v>17.98</v>
      </c>
      <c r="G44" s="83"/>
      <c r="H44" s="84">
        <f>(F27+H27)/E27</f>
        <v>17.98</v>
      </c>
      <c r="I44" s="85">
        <f>I27/E44</f>
        <v>0</v>
      </c>
      <c r="J44" s="86">
        <f>J27/E44</f>
        <v>10.639400624570278</v>
      </c>
      <c r="K44" s="87">
        <f>K27/E44</f>
        <v>28.619400624570282</v>
      </c>
    </row>
    <row r="45" spans="1:18" ht="13.6" thickBot="1">
      <c r="A45" s="221"/>
      <c r="B45" s="121">
        <v>4101577269</v>
      </c>
      <c r="C45" s="100" t="s">
        <v>61</v>
      </c>
      <c r="D45" s="100" t="s">
        <v>60</v>
      </c>
      <c r="E45" s="99">
        <v>684</v>
      </c>
      <c r="F45" s="101">
        <f>F28/E28</f>
        <v>17.98</v>
      </c>
      <c r="G45" s="100"/>
      <c r="H45" s="102">
        <f>(F28+H28)/E28</f>
        <v>17.98</v>
      </c>
      <c r="I45" s="103">
        <f>I28/E45</f>
        <v>0</v>
      </c>
      <c r="J45" s="104">
        <f>J28/E45</f>
        <v>11.515555555555556</v>
      </c>
      <c r="K45" s="105">
        <f>K28/E45</f>
        <v>29.495555555555555</v>
      </c>
    </row>
    <row r="46" spans="1:18" ht="19.7" thickBot="1">
      <c r="B46" s="227" t="s">
        <v>27</v>
      </c>
      <c r="C46" s="228"/>
      <c r="D46" s="128"/>
      <c r="E46" s="19">
        <f>SUM(E39:E45)</f>
        <v>4991.0049999999992</v>
      </c>
      <c r="F46" s="20">
        <f>AVERAGE(F39:F44)</f>
        <v>17.98</v>
      </c>
      <c r="G46" s="20"/>
      <c r="H46" s="21">
        <f>AVERAGE(H39:H44)</f>
        <v>17.98</v>
      </c>
      <c r="I46" s="20">
        <f>AVERAGE(I39:I44)</f>
        <v>0</v>
      </c>
      <c r="J46" s="22">
        <f>AVERAGE(J39:J44)</f>
        <v>10.125387106822457</v>
      </c>
      <c r="K46" s="23">
        <f>AVERAGE(K39:K44)</f>
        <v>28.105387106822462</v>
      </c>
    </row>
    <row r="47" spans="1:18">
      <c r="B47" s="109" t="s">
        <v>43</v>
      </c>
      <c r="C47" s="110" t="s">
        <v>58</v>
      </c>
      <c r="D47" s="110"/>
      <c r="E47" s="111"/>
      <c r="F47" s="111"/>
      <c r="G47" s="111"/>
      <c r="H47" s="111"/>
      <c r="I47" s="111"/>
      <c r="J47" s="111"/>
      <c r="K47" s="112"/>
    </row>
    <row r="48" spans="1:18" ht="13.6" thickBot="1">
      <c r="B48" s="109"/>
      <c r="C48" s="110" t="s">
        <v>51</v>
      </c>
      <c r="D48" s="110"/>
      <c r="E48" s="111"/>
      <c r="F48" s="111"/>
      <c r="G48" s="111"/>
      <c r="H48" s="111"/>
      <c r="I48" s="111"/>
      <c r="J48" s="111"/>
      <c r="K48" s="112"/>
    </row>
    <row r="49" spans="1:11" ht="17" thickBot="1">
      <c r="B49" s="24" t="s">
        <v>28</v>
      </c>
      <c r="C49" s="25"/>
      <c r="D49" s="25"/>
      <c r="E49" s="25"/>
      <c r="F49" s="25"/>
      <c r="G49" s="25"/>
      <c r="H49" s="25"/>
      <c r="I49" s="25"/>
      <c r="J49" s="25"/>
      <c r="K49" s="26">
        <f>K33/E29</f>
        <v>35.640297895914756</v>
      </c>
    </row>
    <row r="51" spans="1:11" ht="14.3">
      <c r="B51" s="27" t="s">
        <v>29</v>
      </c>
    </row>
    <row r="52" spans="1:11">
      <c r="B52" t="s">
        <v>30</v>
      </c>
      <c r="D52" s="127">
        <v>0.6</v>
      </c>
      <c r="E52" s="34">
        <f>E29*0.6</f>
        <v>2994.6029999999996</v>
      </c>
      <c r="F52" t="s">
        <v>46</v>
      </c>
    </row>
    <row r="53" spans="1:11">
      <c r="B53" t="s">
        <v>47</v>
      </c>
      <c r="C53" s="126"/>
      <c r="D53" s="28" t="s">
        <v>63</v>
      </c>
      <c r="E53" s="34"/>
      <c r="K53" s="29"/>
    </row>
    <row r="54" spans="1:11">
      <c r="B54" t="s">
        <v>31</v>
      </c>
      <c r="C54" s="88" t="s">
        <v>57</v>
      </c>
      <c r="D54" s="30"/>
    </row>
    <row r="55" spans="1:11">
      <c r="B55" t="s">
        <v>32</v>
      </c>
      <c r="C55" s="31" t="s">
        <v>33</v>
      </c>
      <c r="D55" s="31"/>
    </row>
    <row r="58" spans="1:11">
      <c r="B58" t="s">
        <v>34</v>
      </c>
      <c r="D58" t="s">
        <v>35</v>
      </c>
    </row>
    <row r="59" spans="1:11">
      <c r="B59" t="s">
        <v>36</v>
      </c>
      <c r="D59" s="32">
        <v>42913</v>
      </c>
    </row>
    <row r="60" spans="1:11">
      <c r="B60" t="s">
        <v>62</v>
      </c>
      <c r="D60" s="32">
        <v>42914</v>
      </c>
    </row>
    <row r="61" spans="1:11">
      <c r="D61" s="32"/>
    </row>
    <row r="62" spans="1:11">
      <c r="A62" s="229" t="s">
        <v>64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</row>
    <row r="63" spans="1:11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</row>
  </sheetData>
  <mergeCells count="11">
    <mergeCell ref="B29:C29"/>
    <mergeCell ref="B37:K37"/>
    <mergeCell ref="A39:A45"/>
    <mergeCell ref="B46:C46"/>
    <mergeCell ref="A62:K63"/>
    <mergeCell ref="A22:A28"/>
    <mergeCell ref="C2:J2"/>
    <mergeCell ref="C3:J3"/>
    <mergeCell ref="B8:K8"/>
    <mergeCell ref="A10:A16"/>
    <mergeCell ref="B20:K20"/>
  </mergeCells>
  <pageMargins left="0.31496062992125984" right="0.15748031496062992" top="0.74803149606299213" bottom="0.74803149606299213" header="0.31496062992125984" footer="0.31496062992125984"/>
  <pageSetup paperSize="9" scale="71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Hárok1</vt:lpstr>
      <vt:lpstr>FC tarifa S index</vt:lpstr>
      <vt:lpstr>'FC tarifa S index'!Oblasť_tlače</vt:lpstr>
      <vt:lpstr>Hárok1!Oblasť_tlače</vt:lpstr>
    </vt:vector>
  </TitlesOfParts>
  <Company>Slovensky plynarensky priemysel,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Sámelová Mária, Ing.</dc:creator>
  <cp:lastModifiedBy>q</cp:lastModifiedBy>
  <cp:lastPrinted>2019-08-12T09:32:10Z</cp:lastPrinted>
  <dcterms:created xsi:type="dcterms:W3CDTF">2013-10-22T13:48:23Z</dcterms:created>
  <dcterms:modified xsi:type="dcterms:W3CDTF">2023-11-22T09:02:17Z</dcterms:modified>
</cp:coreProperties>
</file>